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 firstSheet="15" activeTab="19"/>
  </bookViews>
  <sheets>
    <sheet name="PLANILLA 1 ENERO 2020" sheetId="1" r:id="rId1"/>
    <sheet name="PLANILLA 2 ENERO 2020" sheetId="2" r:id="rId2"/>
    <sheet name="PLANILLA 1 FEBRERO 2020" sheetId="3" r:id="rId3"/>
    <sheet name="PLANILLA 2 FEBRERO 20" sheetId="4" r:id="rId4"/>
    <sheet name="HORAS EXTRAS" sheetId="5" r:id="rId5"/>
    <sheet name="PLANILLA 1 MARZO 2020" sheetId="6" r:id="rId6"/>
    <sheet name="PLANLLA 2 MARZO 2020" sheetId="7" r:id="rId7"/>
    <sheet name="PLANILLA1 ABRIL 2020" sheetId="8" r:id="rId8"/>
    <sheet name="PLANILLA 2 ABRIL 2020" sheetId="9" r:id="rId9"/>
    <sheet name="PLANILLA 1 MAYO 20" sheetId="10" r:id="rId10"/>
    <sheet name="PLANILLA 2 MAYO 20" sheetId="11" r:id="rId11"/>
    <sheet name="PLANILLA 1 JUNIO 20" sheetId="12" r:id="rId12"/>
    <sheet name="PLANILLA 2 JUNIO 2020" sheetId="13" r:id="rId13"/>
    <sheet name="PLANILLA 1 JULIO 20" sheetId="14" r:id="rId14"/>
    <sheet name="PLANILLA 2 JULIO 2020" sheetId="15" r:id="rId15"/>
    <sheet name="PLANILLA 1 AGO 20202" sheetId="16" r:id="rId16"/>
    <sheet name="PLANILLA 2 AGO 20" sheetId="17" r:id="rId17"/>
    <sheet name="PLANILLA 1 SEP 2020" sheetId="18" r:id="rId18"/>
    <sheet name="PLANILLA 2 SEP 2020" sheetId="19" r:id="rId19"/>
    <sheet name="PLANILLA 1 OCT 2020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0" l="1"/>
  <c r="U24" i="20"/>
  <c r="F19" i="20"/>
  <c r="S17" i="20" l="1"/>
  <c r="R17" i="20"/>
  <c r="L17" i="20"/>
  <c r="R18" i="20"/>
  <c r="L18" i="20"/>
  <c r="S18" i="20" s="1"/>
  <c r="L16" i="20"/>
  <c r="R16" i="20" s="1"/>
  <c r="S16" i="20" l="1"/>
  <c r="Q19" i="20"/>
  <c r="P19" i="20"/>
  <c r="O19" i="20"/>
  <c r="K19" i="20"/>
  <c r="K22" i="20" s="1"/>
  <c r="I19" i="20"/>
  <c r="I22" i="20" s="1"/>
  <c r="H19" i="20"/>
  <c r="G19" i="20"/>
  <c r="F22" i="20"/>
  <c r="E19" i="20"/>
  <c r="J15" i="20"/>
  <c r="J19" i="20" s="1"/>
  <c r="Q12" i="20"/>
  <c r="P12" i="20"/>
  <c r="O12" i="20"/>
  <c r="K12" i="20"/>
  <c r="H12" i="20"/>
  <c r="G12" i="20"/>
  <c r="F12" i="20"/>
  <c r="E12" i="20"/>
  <c r="J11" i="20"/>
  <c r="L11" i="20" s="1"/>
  <c r="M11" i="20" s="1"/>
  <c r="M12" i="20" s="1"/>
  <c r="J12" i="20" l="1"/>
  <c r="J22" i="20"/>
  <c r="G22" i="20"/>
  <c r="O22" i="20"/>
  <c r="L15" i="20"/>
  <c r="L19" i="20" s="1"/>
  <c r="N19" i="20" s="1"/>
  <c r="H22" i="20"/>
  <c r="P22" i="20"/>
  <c r="E22" i="20"/>
  <c r="Q22" i="20"/>
  <c r="N11" i="20"/>
  <c r="L12" i="20"/>
  <c r="L22" i="20" s="1"/>
  <c r="Q15" i="19"/>
  <c r="P15" i="19"/>
  <c r="O15" i="19"/>
  <c r="K15" i="19"/>
  <c r="I15" i="19"/>
  <c r="I18" i="19" s="1"/>
  <c r="H15" i="19"/>
  <c r="G15" i="19"/>
  <c r="F15" i="19"/>
  <c r="E15" i="19"/>
  <c r="J14" i="19"/>
  <c r="L14" i="19" s="1"/>
  <c r="M14" i="19" s="1"/>
  <c r="Q11" i="19"/>
  <c r="P11" i="19"/>
  <c r="O11" i="19"/>
  <c r="K11" i="19"/>
  <c r="H11" i="19"/>
  <c r="G11" i="19"/>
  <c r="F11" i="19"/>
  <c r="E11" i="19"/>
  <c r="J10" i="19"/>
  <c r="J11" i="19" s="1"/>
  <c r="M19" i="20" l="1"/>
  <c r="M22" i="20" s="1"/>
  <c r="M15" i="20"/>
  <c r="N15" i="20"/>
  <c r="R11" i="20"/>
  <c r="N12" i="20"/>
  <c r="N22" i="20" s="1"/>
  <c r="F18" i="19"/>
  <c r="H18" i="19"/>
  <c r="J15" i="19"/>
  <c r="J18" i="19" s="1"/>
  <c r="K18" i="19"/>
  <c r="P18" i="19"/>
  <c r="E18" i="19"/>
  <c r="G18" i="19"/>
  <c r="O18" i="19"/>
  <c r="Q18" i="19"/>
  <c r="N14" i="19"/>
  <c r="R14" i="19" s="1"/>
  <c r="S14" i="19" s="1"/>
  <c r="U14" i="19" s="1"/>
  <c r="L10" i="19"/>
  <c r="Q15" i="18"/>
  <c r="P15" i="18"/>
  <c r="O15" i="18"/>
  <c r="K15" i="18"/>
  <c r="I15" i="18"/>
  <c r="I18" i="18" s="1"/>
  <c r="H15" i="18"/>
  <c r="G15" i="18"/>
  <c r="F15" i="18"/>
  <c r="E15" i="18"/>
  <c r="J14" i="18"/>
  <c r="L14" i="18" s="1"/>
  <c r="M14" i="18" s="1"/>
  <c r="Q11" i="18"/>
  <c r="P11" i="18"/>
  <c r="O11" i="18"/>
  <c r="K11" i="18"/>
  <c r="H11" i="18"/>
  <c r="G11" i="18"/>
  <c r="F11" i="18"/>
  <c r="E11" i="18"/>
  <c r="J10" i="18"/>
  <c r="J11" i="18" s="1"/>
  <c r="R15" i="20" l="1"/>
  <c r="R19" i="20" s="1"/>
  <c r="S15" i="20"/>
  <c r="S19" i="20" s="1"/>
  <c r="S22" i="20" s="1"/>
  <c r="T25" i="20" s="1"/>
  <c r="T26" i="20" s="1"/>
  <c r="R12" i="20"/>
  <c r="S11" i="20"/>
  <c r="G18" i="18"/>
  <c r="O18" i="18"/>
  <c r="Q18" i="18"/>
  <c r="J15" i="18"/>
  <c r="J18" i="18" s="1"/>
  <c r="F18" i="18"/>
  <c r="H18" i="18"/>
  <c r="K18" i="18"/>
  <c r="P18" i="18"/>
  <c r="L15" i="19"/>
  <c r="L11" i="19"/>
  <c r="N10" i="19"/>
  <c r="M10" i="19"/>
  <c r="M11" i="19" s="1"/>
  <c r="E18" i="18"/>
  <c r="N14" i="18"/>
  <c r="R14" i="18" s="1"/>
  <c r="S14" i="18" s="1"/>
  <c r="U14" i="18" s="1"/>
  <c r="L10" i="18"/>
  <c r="Q19" i="17"/>
  <c r="Q22" i="17" s="1"/>
  <c r="P19" i="17"/>
  <c r="P22" i="17" s="1"/>
  <c r="O19" i="17"/>
  <c r="O22" i="17" s="1"/>
  <c r="K19" i="17"/>
  <c r="K22" i="17" s="1"/>
  <c r="I19" i="17"/>
  <c r="I22" i="17" s="1"/>
  <c r="H19" i="17"/>
  <c r="H22" i="17" s="1"/>
  <c r="G19" i="17"/>
  <c r="G22" i="17" s="1"/>
  <c r="F19" i="17"/>
  <c r="F22" i="17" s="1"/>
  <c r="E19" i="17"/>
  <c r="L18" i="17"/>
  <c r="M18" i="17" s="1"/>
  <c r="J18" i="17"/>
  <c r="J17" i="17"/>
  <c r="L17" i="17" s="1"/>
  <c r="L16" i="17"/>
  <c r="M16" i="17" s="1"/>
  <c r="J16" i="17"/>
  <c r="J15" i="17"/>
  <c r="L15" i="17" s="1"/>
  <c r="L14" i="17"/>
  <c r="M14" i="17" s="1"/>
  <c r="J14" i="17"/>
  <c r="Q11" i="17"/>
  <c r="P11" i="17"/>
  <c r="O11" i="17"/>
  <c r="K11" i="17"/>
  <c r="J11" i="17"/>
  <c r="H11" i="17"/>
  <c r="G11" i="17"/>
  <c r="F11" i="17"/>
  <c r="E11" i="17"/>
  <c r="L10" i="17"/>
  <c r="M10" i="17" s="1"/>
  <c r="M11" i="17" s="1"/>
  <c r="J10" i="17"/>
  <c r="S12" i="20" l="1"/>
  <c r="U11" i="20"/>
  <c r="U12" i="20" s="1"/>
  <c r="U15" i="20"/>
  <c r="R22" i="20"/>
  <c r="N11" i="19"/>
  <c r="R10" i="19"/>
  <c r="L18" i="19"/>
  <c r="N15" i="19"/>
  <c r="M15" i="19"/>
  <c r="M18" i="19" s="1"/>
  <c r="L15" i="18"/>
  <c r="L11" i="18"/>
  <c r="N10" i="18"/>
  <c r="M10" i="18"/>
  <c r="M11" i="18" s="1"/>
  <c r="E22" i="17"/>
  <c r="N17" i="17"/>
  <c r="R17" i="17" s="1"/>
  <c r="S17" i="17" s="1"/>
  <c r="U17" i="17" s="1"/>
  <c r="M17" i="17"/>
  <c r="N15" i="17"/>
  <c r="M15" i="17"/>
  <c r="N10" i="17"/>
  <c r="L11" i="17"/>
  <c r="N14" i="17"/>
  <c r="R14" i="17" s="1"/>
  <c r="N16" i="17"/>
  <c r="R16" i="17" s="1"/>
  <c r="S16" i="17" s="1"/>
  <c r="U16" i="17" s="1"/>
  <c r="N18" i="17"/>
  <c r="R18" i="17" s="1"/>
  <c r="S18" i="17" s="1"/>
  <c r="J19" i="17"/>
  <c r="J22" i="17" s="1"/>
  <c r="L19" i="17"/>
  <c r="H11" i="16"/>
  <c r="Q19" i="16"/>
  <c r="Q22" i="16" s="1"/>
  <c r="P19" i="16"/>
  <c r="O19" i="16"/>
  <c r="O22" i="16" s="1"/>
  <c r="K19" i="16"/>
  <c r="K22" i="16" s="1"/>
  <c r="I19" i="16"/>
  <c r="I22" i="16" s="1"/>
  <c r="H19" i="16"/>
  <c r="H22" i="16" s="1"/>
  <c r="G19" i="16"/>
  <c r="G22" i="16" s="1"/>
  <c r="F19" i="16"/>
  <c r="F22" i="16" s="1"/>
  <c r="E19" i="16"/>
  <c r="E22" i="16" s="1"/>
  <c r="J18" i="16"/>
  <c r="L18" i="16" s="1"/>
  <c r="L17" i="16"/>
  <c r="M17" i="16" s="1"/>
  <c r="J17" i="16"/>
  <c r="J16" i="16"/>
  <c r="L16" i="16" s="1"/>
  <c r="L15" i="16"/>
  <c r="M15" i="16" s="1"/>
  <c r="J15" i="16"/>
  <c r="J14" i="16"/>
  <c r="J19" i="16" s="1"/>
  <c r="J22" i="16" s="1"/>
  <c r="Q11" i="16"/>
  <c r="P11" i="16"/>
  <c r="O11" i="16"/>
  <c r="K11" i="16"/>
  <c r="G11" i="16"/>
  <c r="F11" i="16"/>
  <c r="E11" i="16"/>
  <c r="J10" i="16"/>
  <c r="J11" i="16" s="1"/>
  <c r="U22" i="20" l="1"/>
  <c r="N18" i="19"/>
  <c r="R11" i="19"/>
  <c r="S10" i="19"/>
  <c r="R15" i="19"/>
  <c r="R18" i="19" s="1"/>
  <c r="N11" i="18"/>
  <c r="R10" i="18"/>
  <c r="L18" i="18"/>
  <c r="N15" i="18"/>
  <c r="N18" i="18" s="1"/>
  <c r="M15" i="18"/>
  <c r="M18" i="18" s="1"/>
  <c r="M19" i="17"/>
  <c r="M22" i="17" s="1"/>
  <c r="L22" i="17"/>
  <c r="N19" i="17"/>
  <c r="S14" i="17"/>
  <c r="R10" i="17"/>
  <c r="N11" i="17"/>
  <c r="R15" i="17"/>
  <c r="S15" i="17" s="1"/>
  <c r="U15" i="17" s="1"/>
  <c r="P22" i="16"/>
  <c r="N18" i="16"/>
  <c r="R18" i="16" s="1"/>
  <c r="S18" i="16" s="1"/>
  <c r="M18" i="16"/>
  <c r="N16" i="16"/>
  <c r="M16" i="16"/>
  <c r="N15" i="16"/>
  <c r="R15" i="16" s="1"/>
  <c r="S15" i="16" s="1"/>
  <c r="U15" i="16" s="1"/>
  <c r="N17" i="16"/>
  <c r="R17" i="16" s="1"/>
  <c r="S17" i="16"/>
  <c r="U17" i="16" s="1"/>
  <c r="L10" i="16"/>
  <c r="L14" i="16"/>
  <c r="Q19" i="15"/>
  <c r="Q22" i="15" s="1"/>
  <c r="P19" i="15"/>
  <c r="P22" i="15" s="1"/>
  <c r="O19" i="15"/>
  <c r="O22" i="15" s="1"/>
  <c r="K19" i="15"/>
  <c r="K22" i="15" s="1"/>
  <c r="I19" i="15"/>
  <c r="I22" i="15" s="1"/>
  <c r="H19" i="15"/>
  <c r="H22" i="15" s="1"/>
  <c r="G19" i="15"/>
  <c r="G22" i="15" s="1"/>
  <c r="F19" i="15"/>
  <c r="F22" i="15" s="1"/>
  <c r="E19" i="15"/>
  <c r="E22" i="15" s="1"/>
  <c r="J18" i="15"/>
  <c r="L18" i="15" s="1"/>
  <c r="L17" i="15"/>
  <c r="M17" i="15" s="1"/>
  <c r="J17" i="15"/>
  <c r="J16" i="15"/>
  <c r="L16" i="15" s="1"/>
  <c r="L15" i="15"/>
  <c r="M15" i="15" s="1"/>
  <c r="J15" i="15"/>
  <c r="J14" i="15"/>
  <c r="J19" i="15" s="1"/>
  <c r="J22" i="15" s="1"/>
  <c r="Q11" i="15"/>
  <c r="P11" i="15"/>
  <c r="O11" i="15"/>
  <c r="K11" i="15"/>
  <c r="H11" i="15"/>
  <c r="G11" i="15"/>
  <c r="F11" i="15"/>
  <c r="E11" i="15"/>
  <c r="J10" i="15"/>
  <c r="J11" i="15" s="1"/>
  <c r="S15" i="19" l="1"/>
  <c r="U15" i="19"/>
  <c r="S11" i="19"/>
  <c r="U10" i="19"/>
  <c r="U11" i="19" s="1"/>
  <c r="R11" i="18"/>
  <c r="S10" i="18"/>
  <c r="R15" i="18"/>
  <c r="R18" i="18" s="1"/>
  <c r="N22" i="17"/>
  <c r="R11" i="17"/>
  <c r="S10" i="17"/>
  <c r="S19" i="17"/>
  <c r="U14" i="17"/>
  <c r="U19" i="17" s="1"/>
  <c r="R19" i="17"/>
  <c r="R22" i="17" s="1"/>
  <c r="L19" i="16"/>
  <c r="N14" i="16"/>
  <c r="M14" i="16"/>
  <c r="L11" i="16"/>
  <c r="N10" i="16"/>
  <c r="M10" i="16"/>
  <c r="M11" i="16" s="1"/>
  <c r="R16" i="16"/>
  <c r="S16" i="16" s="1"/>
  <c r="U16" i="16" s="1"/>
  <c r="N18" i="15"/>
  <c r="R18" i="15" s="1"/>
  <c r="S18" i="15" s="1"/>
  <c r="M18" i="15"/>
  <c r="N16" i="15"/>
  <c r="M16" i="15"/>
  <c r="N15" i="15"/>
  <c r="R15" i="15" s="1"/>
  <c r="S15" i="15"/>
  <c r="U15" i="15" s="1"/>
  <c r="N17" i="15"/>
  <c r="R17" i="15" s="1"/>
  <c r="S17" i="15"/>
  <c r="U17" i="15" s="1"/>
  <c r="L10" i="15"/>
  <c r="L14" i="15"/>
  <c r="Q19" i="14"/>
  <c r="Q22" i="14" s="1"/>
  <c r="P19" i="14"/>
  <c r="P22" i="14" s="1"/>
  <c r="O19" i="14"/>
  <c r="O22" i="14" s="1"/>
  <c r="K19" i="14"/>
  <c r="K22" i="14" s="1"/>
  <c r="I19" i="14"/>
  <c r="I22" i="14" s="1"/>
  <c r="H19" i="14"/>
  <c r="H22" i="14" s="1"/>
  <c r="G19" i="14"/>
  <c r="G22" i="14" s="1"/>
  <c r="F19" i="14"/>
  <c r="F22" i="14" s="1"/>
  <c r="E19" i="14"/>
  <c r="E22" i="14" s="1"/>
  <c r="J18" i="14"/>
  <c r="L18" i="14" s="1"/>
  <c r="L17" i="14"/>
  <c r="M17" i="14" s="1"/>
  <c r="J17" i="14"/>
  <c r="J16" i="14"/>
  <c r="L16" i="14" s="1"/>
  <c r="L15" i="14"/>
  <c r="M15" i="14" s="1"/>
  <c r="J15" i="14"/>
  <c r="J14" i="14"/>
  <c r="J19" i="14" s="1"/>
  <c r="J22" i="14" s="1"/>
  <c r="Q11" i="14"/>
  <c r="P11" i="14"/>
  <c r="O11" i="14"/>
  <c r="K11" i="14"/>
  <c r="H11" i="14"/>
  <c r="G11" i="14"/>
  <c r="F11" i="14"/>
  <c r="E11" i="14"/>
  <c r="J10" i="14"/>
  <c r="J11" i="14" s="1"/>
  <c r="U18" i="19" l="1"/>
  <c r="S18" i="19"/>
  <c r="S15" i="18"/>
  <c r="U15" i="18"/>
  <c r="S11" i="18"/>
  <c r="U10" i="18"/>
  <c r="U11" i="18" s="1"/>
  <c r="S11" i="17"/>
  <c r="U10" i="17"/>
  <c r="U11" i="17" s="1"/>
  <c r="U22" i="17" s="1"/>
  <c r="S22" i="17"/>
  <c r="N11" i="16"/>
  <c r="R10" i="16"/>
  <c r="R14" i="16"/>
  <c r="L22" i="16"/>
  <c r="N19" i="16"/>
  <c r="N22" i="16" s="1"/>
  <c r="M19" i="16"/>
  <c r="M22" i="16" s="1"/>
  <c r="L19" i="15"/>
  <c r="N14" i="15"/>
  <c r="M14" i="15"/>
  <c r="L11" i="15"/>
  <c r="N10" i="15"/>
  <c r="M10" i="15"/>
  <c r="M11" i="15" s="1"/>
  <c r="R16" i="15"/>
  <c r="S16" i="15" s="1"/>
  <c r="U16" i="15" s="1"/>
  <c r="N18" i="14"/>
  <c r="R18" i="14" s="1"/>
  <c r="S18" i="14" s="1"/>
  <c r="M18" i="14"/>
  <c r="N16" i="14"/>
  <c r="M16" i="14"/>
  <c r="N15" i="14"/>
  <c r="R15" i="14" s="1"/>
  <c r="S15" i="14"/>
  <c r="U15" i="14" s="1"/>
  <c r="N17" i="14"/>
  <c r="R17" i="14" s="1"/>
  <c r="S17" i="14"/>
  <c r="U17" i="14" s="1"/>
  <c r="L10" i="14"/>
  <c r="L14" i="14"/>
  <c r="N18" i="13"/>
  <c r="M18" i="13"/>
  <c r="N16" i="13"/>
  <c r="M16" i="13"/>
  <c r="N15" i="13"/>
  <c r="M15" i="13"/>
  <c r="N14" i="13"/>
  <c r="M14" i="13"/>
  <c r="N10" i="13"/>
  <c r="M10" i="13"/>
  <c r="Q19" i="13"/>
  <c r="Q22" i="13" s="1"/>
  <c r="P19" i="13"/>
  <c r="P22" i="13" s="1"/>
  <c r="O19" i="13"/>
  <c r="O22" i="13" s="1"/>
  <c r="K19" i="13"/>
  <c r="K22" i="13" s="1"/>
  <c r="I19" i="13"/>
  <c r="I22" i="13" s="1"/>
  <c r="H19" i="13"/>
  <c r="H22" i="13" s="1"/>
  <c r="G19" i="13"/>
  <c r="G22" i="13" s="1"/>
  <c r="F19" i="13"/>
  <c r="F22" i="13" s="1"/>
  <c r="E19" i="13"/>
  <c r="J18" i="13"/>
  <c r="L18" i="13" s="1"/>
  <c r="L17" i="13"/>
  <c r="M17" i="13" s="1"/>
  <c r="J17" i="13"/>
  <c r="J16" i="13"/>
  <c r="L16" i="13" s="1"/>
  <c r="L15" i="13"/>
  <c r="J15" i="13"/>
  <c r="J14" i="13"/>
  <c r="J19" i="13" s="1"/>
  <c r="J22" i="13" s="1"/>
  <c r="Q11" i="13"/>
  <c r="P11" i="13"/>
  <c r="O11" i="13"/>
  <c r="K11" i="13"/>
  <c r="H11" i="13"/>
  <c r="G11" i="13"/>
  <c r="F11" i="13"/>
  <c r="E11" i="13"/>
  <c r="J10" i="13"/>
  <c r="J11" i="13" s="1"/>
  <c r="U18" i="18" l="1"/>
  <c r="S18" i="18"/>
  <c r="R11" i="16"/>
  <c r="S10" i="16"/>
  <c r="R19" i="16"/>
  <c r="R22" i="16" s="1"/>
  <c r="S14" i="16"/>
  <c r="N11" i="15"/>
  <c r="R10" i="15"/>
  <c r="R14" i="15"/>
  <c r="L22" i="15"/>
  <c r="N19" i="15"/>
  <c r="N22" i="15" s="1"/>
  <c r="M19" i="15"/>
  <c r="M22" i="15" s="1"/>
  <c r="L19" i="14"/>
  <c r="N14" i="14"/>
  <c r="M14" i="14"/>
  <c r="L11" i="14"/>
  <c r="N10" i="14"/>
  <c r="M10" i="14"/>
  <c r="M11" i="14" s="1"/>
  <c r="R16" i="14"/>
  <c r="S16" i="14" s="1"/>
  <c r="U16" i="14" s="1"/>
  <c r="N17" i="13"/>
  <c r="E22" i="13"/>
  <c r="R18" i="13"/>
  <c r="S18" i="13" s="1"/>
  <c r="R15" i="13"/>
  <c r="S15" i="13" s="1"/>
  <c r="U15" i="13" s="1"/>
  <c r="R17" i="13"/>
  <c r="S17" i="13" s="1"/>
  <c r="U17" i="13" s="1"/>
  <c r="L10" i="13"/>
  <c r="L14" i="13"/>
  <c r="L15" i="12"/>
  <c r="Q19" i="12"/>
  <c r="Q22" i="12" s="1"/>
  <c r="P19" i="12"/>
  <c r="P22" i="12" s="1"/>
  <c r="O19" i="12"/>
  <c r="O22" i="12" s="1"/>
  <c r="K19" i="12"/>
  <c r="K22" i="12" s="1"/>
  <c r="I19" i="12"/>
  <c r="I22" i="12" s="1"/>
  <c r="H19" i="12"/>
  <c r="H22" i="12" s="1"/>
  <c r="G19" i="12"/>
  <c r="G22" i="12" s="1"/>
  <c r="F19" i="12"/>
  <c r="F22" i="12" s="1"/>
  <c r="E19" i="12"/>
  <c r="L18" i="12"/>
  <c r="M18" i="12" s="1"/>
  <c r="J18" i="12"/>
  <c r="J17" i="12"/>
  <c r="L17" i="12" s="1"/>
  <c r="L16" i="12"/>
  <c r="M16" i="12" s="1"/>
  <c r="J16" i="12"/>
  <c r="J15" i="12"/>
  <c r="L14" i="12"/>
  <c r="M14" i="12" s="1"/>
  <c r="J14" i="12"/>
  <c r="Q11" i="12"/>
  <c r="P11" i="12"/>
  <c r="O11" i="12"/>
  <c r="K11" i="12"/>
  <c r="J11" i="12"/>
  <c r="H11" i="12"/>
  <c r="G11" i="12"/>
  <c r="F11" i="12"/>
  <c r="E11" i="12"/>
  <c r="L10" i="12"/>
  <c r="M10" i="12" s="1"/>
  <c r="M11" i="12" s="1"/>
  <c r="J10" i="12"/>
  <c r="S19" i="16" l="1"/>
  <c r="U14" i="16"/>
  <c r="U19" i="16" s="1"/>
  <c r="S11" i="16"/>
  <c r="U10" i="16"/>
  <c r="U11" i="16" s="1"/>
  <c r="R11" i="15"/>
  <c r="S10" i="15"/>
  <c r="R19" i="15"/>
  <c r="R22" i="15" s="1"/>
  <c r="S14" i="15"/>
  <c r="N11" i="14"/>
  <c r="R10" i="14"/>
  <c r="R14" i="14"/>
  <c r="L22" i="14"/>
  <c r="N19" i="14"/>
  <c r="N22" i="14" s="1"/>
  <c r="M19" i="14"/>
  <c r="M22" i="14" s="1"/>
  <c r="L19" i="13"/>
  <c r="L11" i="13"/>
  <c r="M11" i="13"/>
  <c r="R16" i="13"/>
  <c r="S16" i="13" s="1"/>
  <c r="U16" i="13" s="1"/>
  <c r="E22" i="12"/>
  <c r="N17" i="12"/>
  <c r="M17" i="12"/>
  <c r="N15" i="12"/>
  <c r="M15" i="12"/>
  <c r="M19" i="12" s="1"/>
  <c r="M22" i="12" s="1"/>
  <c r="N10" i="12"/>
  <c r="L11" i="12"/>
  <c r="N14" i="12"/>
  <c r="N16" i="12"/>
  <c r="R16" i="12" s="1"/>
  <c r="S16" i="12"/>
  <c r="U16" i="12" s="1"/>
  <c r="N18" i="12"/>
  <c r="R18" i="12" s="1"/>
  <c r="S18" i="12" s="1"/>
  <c r="J19" i="12"/>
  <c r="J22" i="12" s="1"/>
  <c r="L19" i="12"/>
  <c r="L22" i="12" s="1"/>
  <c r="L10" i="11"/>
  <c r="Q19" i="11"/>
  <c r="Q22" i="11" s="1"/>
  <c r="P19" i="11"/>
  <c r="P22" i="11" s="1"/>
  <c r="O19" i="11"/>
  <c r="O22" i="11" s="1"/>
  <c r="K19" i="11"/>
  <c r="K22" i="11" s="1"/>
  <c r="I19" i="11"/>
  <c r="I22" i="11" s="1"/>
  <c r="H19" i="11"/>
  <c r="H22" i="11" s="1"/>
  <c r="G19" i="11"/>
  <c r="G22" i="11" s="1"/>
  <c r="F19" i="11"/>
  <c r="F22" i="11" s="1"/>
  <c r="E19" i="11"/>
  <c r="J18" i="11"/>
  <c r="L18" i="11" s="1"/>
  <c r="J17" i="11"/>
  <c r="L17" i="11" s="1"/>
  <c r="M17" i="11" s="1"/>
  <c r="J16" i="11"/>
  <c r="L16" i="11" s="1"/>
  <c r="L15" i="11"/>
  <c r="M15" i="11" s="1"/>
  <c r="J15" i="11"/>
  <c r="J14" i="11"/>
  <c r="J19" i="11" s="1"/>
  <c r="J22" i="11" s="1"/>
  <c r="Q11" i="11"/>
  <c r="P11" i="11"/>
  <c r="O11" i="11"/>
  <c r="K11" i="11"/>
  <c r="H11" i="11"/>
  <c r="G11" i="11"/>
  <c r="F11" i="11"/>
  <c r="E11" i="11"/>
  <c r="J10" i="11"/>
  <c r="J11" i="11" s="1"/>
  <c r="U22" i="16" l="1"/>
  <c r="S22" i="16"/>
  <c r="S19" i="15"/>
  <c r="U14" i="15"/>
  <c r="U19" i="15" s="1"/>
  <c r="S11" i="15"/>
  <c r="U10" i="15"/>
  <c r="U11" i="15" s="1"/>
  <c r="R11" i="14"/>
  <c r="S10" i="14"/>
  <c r="R19" i="14"/>
  <c r="R22" i="14" s="1"/>
  <c r="S14" i="14"/>
  <c r="M19" i="13"/>
  <c r="N19" i="13"/>
  <c r="M22" i="13"/>
  <c r="N11" i="13"/>
  <c r="R10" i="13"/>
  <c r="N22" i="13"/>
  <c r="R14" i="13"/>
  <c r="L22" i="13"/>
  <c r="R15" i="12"/>
  <c r="S15" i="12" s="1"/>
  <c r="U15" i="12" s="1"/>
  <c r="R10" i="12"/>
  <c r="N11" i="12"/>
  <c r="R14" i="12"/>
  <c r="N19" i="12"/>
  <c r="N22" i="12" s="1"/>
  <c r="R17" i="12"/>
  <c r="S17" i="12" s="1"/>
  <c r="U17" i="12" s="1"/>
  <c r="E22" i="11"/>
  <c r="N18" i="11"/>
  <c r="M18" i="11"/>
  <c r="N16" i="11"/>
  <c r="M16" i="11"/>
  <c r="N15" i="11"/>
  <c r="R15" i="11" s="1"/>
  <c r="S15" i="11"/>
  <c r="U15" i="11" s="1"/>
  <c r="N17" i="11"/>
  <c r="R17" i="11" s="1"/>
  <c r="S17" i="11" s="1"/>
  <c r="U17" i="11" s="1"/>
  <c r="L14" i="11"/>
  <c r="J18" i="10"/>
  <c r="L18" i="10" s="1"/>
  <c r="L19" i="10" s="1"/>
  <c r="E19" i="10"/>
  <c r="Q19" i="10"/>
  <c r="Q22" i="10" s="1"/>
  <c r="P19" i="10"/>
  <c r="P22" i="10" s="1"/>
  <c r="O19" i="10"/>
  <c r="O22" i="10" s="1"/>
  <c r="K19" i="10"/>
  <c r="K22" i="10" s="1"/>
  <c r="I19" i="10"/>
  <c r="I22" i="10" s="1"/>
  <c r="H19" i="10"/>
  <c r="H22" i="10" s="1"/>
  <c r="G19" i="10"/>
  <c r="G22" i="10" s="1"/>
  <c r="F19" i="10"/>
  <c r="F22" i="10" s="1"/>
  <c r="L17" i="10"/>
  <c r="M17" i="10" s="1"/>
  <c r="J17" i="10"/>
  <c r="J16" i="10"/>
  <c r="L16" i="10" s="1"/>
  <c r="L15" i="10"/>
  <c r="M15" i="10" s="1"/>
  <c r="J15" i="10"/>
  <c r="J14" i="10"/>
  <c r="J19" i="10" s="1"/>
  <c r="Q11" i="10"/>
  <c r="P11" i="10"/>
  <c r="O11" i="10"/>
  <c r="K11" i="10"/>
  <c r="H11" i="10"/>
  <c r="G11" i="10"/>
  <c r="F11" i="10"/>
  <c r="E11" i="10"/>
  <c r="J10" i="10"/>
  <c r="J11" i="10" s="1"/>
  <c r="U22" i="15" l="1"/>
  <c r="S22" i="15"/>
  <c r="S19" i="14"/>
  <c r="U14" i="14"/>
  <c r="U19" i="14" s="1"/>
  <c r="S11" i="14"/>
  <c r="U10" i="14"/>
  <c r="U11" i="14" s="1"/>
  <c r="R19" i="13"/>
  <c r="S14" i="13"/>
  <c r="R11" i="13"/>
  <c r="S10" i="13"/>
  <c r="R19" i="12"/>
  <c r="S14" i="12"/>
  <c r="R11" i="12"/>
  <c r="S10" i="12"/>
  <c r="R18" i="11"/>
  <c r="S18" i="11" s="1"/>
  <c r="L19" i="11"/>
  <c r="N14" i="11"/>
  <c r="M14" i="11"/>
  <c r="M19" i="11" s="1"/>
  <c r="L11" i="11"/>
  <c r="N10" i="11"/>
  <c r="M10" i="11"/>
  <c r="M11" i="11" s="1"/>
  <c r="R16" i="11"/>
  <c r="S16" i="11" s="1"/>
  <c r="U16" i="11" s="1"/>
  <c r="N18" i="10"/>
  <c r="M18" i="10"/>
  <c r="E22" i="10"/>
  <c r="N16" i="10"/>
  <c r="R16" i="10" s="1"/>
  <c r="S16" i="10" s="1"/>
  <c r="U16" i="10" s="1"/>
  <c r="M16" i="10"/>
  <c r="J22" i="10"/>
  <c r="N15" i="10"/>
  <c r="R15" i="10" s="1"/>
  <c r="S15" i="10"/>
  <c r="U15" i="10" s="1"/>
  <c r="N17" i="10"/>
  <c r="R17" i="10" s="1"/>
  <c r="S17" i="10" s="1"/>
  <c r="U17" i="10" s="1"/>
  <c r="L10" i="10"/>
  <c r="L14" i="10"/>
  <c r="N17" i="9"/>
  <c r="M17" i="9"/>
  <c r="N16" i="9"/>
  <c r="M16" i="9"/>
  <c r="N15" i="9"/>
  <c r="M15" i="9"/>
  <c r="N14" i="9"/>
  <c r="M14" i="9"/>
  <c r="M10" i="9"/>
  <c r="N10" i="9"/>
  <c r="U22" i="14" l="1"/>
  <c r="S22" i="14"/>
  <c r="S11" i="13"/>
  <c r="U10" i="13"/>
  <c r="U11" i="13" s="1"/>
  <c r="S19" i="13"/>
  <c r="S22" i="13" s="1"/>
  <c r="U14" i="13"/>
  <c r="U19" i="13" s="1"/>
  <c r="U22" i="13" s="1"/>
  <c r="R22" i="13"/>
  <c r="S11" i="12"/>
  <c r="U10" i="12"/>
  <c r="U11" i="12" s="1"/>
  <c r="S19" i="12"/>
  <c r="S22" i="12" s="1"/>
  <c r="U14" i="12"/>
  <c r="U19" i="12" s="1"/>
  <c r="U22" i="12" s="1"/>
  <c r="R22" i="12"/>
  <c r="M22" i="11"/>
  <c r="N11" i="11"/>
  <c r="R10" i="11"/>
  <c r="N19" i="11"/>
  <c r="N22" i="11" s="1"/>
  <c r="R14" i="11"/>
  <c r="L22" i="11"/>
  <c r="R18" i="10"/>
  <c r="S18" i="10" s="1"/>
  <c r="S19" i="10" s="1"/>
  <c r="N14" i="10"/>
  <c r="M14" i="10"/>
  <c r="M19" i="10" s="1"/>
  <c r="L11" i="10"/>
  <c r="N10" i="10"/>
  <c r="M10" i="10"/>
  <c r="M11" i="10" s="1"/>
  <c r="L17" i="9"/>
  <c r="L10" i="9"/>
  <c r="R19" i="11" l="1"/>
  <c r="S14" i="11"/>
  <c r="R11" i="11"/>
  <c r="S10" i="11"/>
  <c r="M22" i="10"/>
  <c r="N11" i="10"/>
  <c r="R10" i="10"/>
  <c r="N19" i="10"/>
  <c r="N22" i="10" s="1"/>
  <c r="R14" i="10"/>
  <c r="L22" i="10"/>
  <c r="Q18" i="9"/>
  <c r="Q21" i="9" s="1"/>
  <c r="P18" i="9"/>
  <c r="P21" i="9" s="1"/>
  <c r="O18" i="9"/>
  <c r="O21" i="9" s="1"/>
  <c r="K18" i="9"/>
  <c r="K21" i="9" s="1"/>
  <c r="I18" i="9"/>
  <c r="I21" i="9" s="1"/>
  <c r="H18" i="9"/>
  <c r="H21" i="9" s="1"/>
  <c r="G18" i="9"/>
  <c r="F18" i="9"/>
  <c r="E18" i="9"/>
  <c r="J17" i="9"/>
  <c r="J16" i="9"/>
  <c r="L16" i="9" s="1"/>
  <c r="L15" i="9"/>
  <c r="J15" i="9"/>
  <c r="J14" i="9"/>
  <c r="J18" i="9" s="1"/>
  <c r="Q11" i="9"/>
  <c r="P11" i="9"/>
  <c r="O11" i="9"/>
  <c r="K11" i="9"/>
  <c r="H11" i="9"/>
  <c r="G11" i="9"/>
  <c r="F11" i="9"/>
  <c r="E11" i="9"/>
  <c r="J10" i="9"/>
  <c r="J11" i="9" s="1"/>
  <c r="S11" i="11" l="1"/>
  <c r="U10" i="11"/>
  <c r="U11" i="11" s="1"/>
  <c r="S19" i="11"/>
  <c r="S22" i="11" s="1"/>
  <c r="U14" i="11"/>
  <c r="U19" i="11" s="1"/>
  <c r="U22" i="11" s="1"/>
  <c r="R22" i="11"/>
  <c r="R19" i="10"/>
  <c r="S14" i="10"/>
  <c r="R11" i="10"/>
  <c r="S10" i="10"/>
  <c r="G21" i="9"/>
  <c r="F21" i="9"/>
  <c r="E21" i="9"/>
  <c r="R16" i="9"/>
  <c r="S16" i="9" s="1"/>
  <c r="U16" i="9" s="1"/>
  <c r="J21" i="9"/>
  <c r="R15" i="9"/>
  <c r="S15" i="9" s="1"/>
  <c r="U15" i="9" s="1"/>
  <c r="R17" i="9"/>
  <c r="S17" i="9" s="1"/>
  <c r="U17" i="9" s="1"/>
  <c r="L14" i="9"/>
  <c r="U21" i="8"/>
  <c r="U18" i="8"/>
  <c r="U11" i="8"/>
  <c r="U17" i="8"/>
  <c r="U16" i="8"/>
  <c r="U15" i="8"/>
  <c r="U14" i="8"/>
  <c r="U10" i="8"/>
  <c r="S11" i="10" l="1"/>
  <c r="U10" i="10"/>
  <c r="U11" i="10" s="1"/>
  <c r="S22" i="10"/>
  <c r="U14" i="10"/>
  <c r="U19" i="10" s="1"/>
  <c r="U22" i="10" s="1"/>
  <c r="R22" i="10"/>
  <c r="L18" i="9"/>
  <c r="M18" i="9"/>
  <c r="L11" i="9"/>
  <c r="M11" i="9"/>
  <c r="H21" i="8"/>
  <c r="F21" i="8"/>
  <c r="Q18" i="8"/>
  <c r="Q21" i="8" s="1"/>
  <c r="P18" i="8"/>
  <c r="O18" i="8"/>
  <c r="O21" i="8" s="1"/>
  <c r="K18" i="8"/>
  <c r="K21" i="8" s="1"/>
  <c r="I18" i="8"/>
  <c r="I21" i="8" s="1"/>
  <c r="H18" i="8"/>
  <c r="G18" i="8"/>
  <c r="G21" i="8" s="1"/>
  <c r="F18" i="8"/>
  <c r="E18" i="8"/>
  <c r="J17" i="8"/>
  <c r="L17" i="8" s="1"/>
  <c r="J16" i="8"/>
  <c r="L16" i="8" s="1"/>
  <c r="J15" i="8"/>
  <c r="L15" i="8" s="1"/>
  <c r="J14" i="8"/>
  <c r="J18" i="8" s="1"/>
  <c r="Q11" i="8"/>
  <c r="P11" i="8"/>
  <c r="P21" i="8" s="1"/>
  <c r="O11" i="8"/>
  <c r="K11" i="8"/>
  <c r="H11" i="8"/>
  <c r="G11" i="8"/>
  <c r="F11" i="8"/>
  <c r="E11" i="8"/>
  <c r="J10" i="8"/>
  <c r="L10" i="8" s="1"/>
  <c r="M21" i="9" l="1"/>
  <c r="N11" i="9"/>
  <c r="R10" i="9"/>
  <c r="N18" i="9"/>
  <c r="N21" i="9" s="1"/>
  <c r="R14" i="9"/>
  <c r="L21" i="9"/>
  <c r="E21" i="8"/>
  <c r="N10" i="8"/>
  <c r="L11" i="8"/>
  <c r="M10" i="8"/>
  <c r="M11" i="8" s="1"/>
  <c r="N15" i="8"/>
  <c r="M15" i="8"/>
  <c r="N17" i="8"/>
  <c r="M17" i="8"/>
  <c r="N16" i="8"/>
  <c r="M16" i="8"/>
  <c r="J11" i="8"/>
  <c r="J21" i="8" s="1"/>
  <c r="L14" i="8"/>
  <c r="Q18" i="7"/>
  <c r="P18" i="7"/>
  <c r="O18" i="7"/>
  <c r="K18" i="7"/>
  <c r="I18" i="7"/>
  <c r="I21" i="7" s="1"/>
  <c r="H18" i="7"/>
  <c r="G18" i="7"/>
  <c r="F18" i="7"/>
  <c r="E18" i="7"/>
  <c r="J17" i="7"/>
  <c r="L17" i="7" s="1"/>
  <c r="M17" i="7" s="1"/>
  <c r="J16" i="7"/>
  <c r="L16" i="7" s="1"/>
  <c r="M16" i="7" s="1"/>
  <c r="J15" i="7"/>
  <c r="L15" i="7" s="1"/>
  <c r="M15" i="7" s="1"/>
  <c r="J14" i="7"/>
  <c r="J18" i="7" s="1"/>
  <c r="J21" i="7" s="1"/>
  <c r="Q11" i="7"/>
  <c r="P11" i="7"/>
  <c r="O11" i="7"/>
  <c r="K11" i="7"/>
  <c r="H11" i="7"/>
  <c r="G11" i="7"/>
  <c r="F11" i="7"/>
  <c r="E11" i="7"/>
  <c r="J10" i="7"/>
  <c r="J11" i="7" s="1"/>
  <c r="R18" i="9" l="1"/>
  <c r="S14" i="9"/>
  <c r="R11" i="9"/>
  <c r="S10" i="9"/>
  <c r="R15" i="8"/>
  <c r="S15" i="8" s="1"/>
  <c r="L18" i="8"/>
  <c r="L21" i="8" s="1"/>
  <c r="N14" i="8"/>
  <c r="M14" i="8"/>
  <c r="M18" i="8" s="1"/>
  <c r="M21" i="8" s="1"/>
  <c r="N11" i="8"/>
  <c r="R10" i="8"/>
  <c r="R16" i="8"/>
  <c r="S16" i="8" s="1"/>
  <c r="R17" i="8"/>
  <c r="S17" i="8" s="1"/>
  <c r="E21" i="7"/>
  <c r="G21" i="7"/>
  <c r="K21" i="7"/>
  <c r="P21" i="7"/>
  <c r="L10" i="7"/>
  <c r="L11" i="7" s="1"/>
  <c r="L14" i="7"/>
  <c r="M14" i="7" s="1"/>
  <c r="M18" i="7" s="1"/>
  <c r="F21" i="7"/>
  <c r="H21" i="7"/>
  <c r="O21" i="7"/>
  <c r="Q21" i="7"/>
  <c r="N10" i="7"/>
  <c r="N14" i="7"/>
  <c r="N15" i="7"/>
  <c r="R15" i="7" s="1"/>
  <c r="S15" i="7" s="1"/>
  <c r="N16" i="7"/>
  <c r="R16" i="7" s="1"/>
  <c r="S16" i="7" s="1"/>
  <c r="N17" i="7"/>
  <c r="R17" i="7" s="1"/>
  <c r="S17" i="7" s="1"/>
  <c r="L18" i="7"/>
  <c r="M10" i="7"/>
  <c r="M11" i="7" s="1"/>
  <c r="S11" i="9" l="1"/>
  <c r="U10" i="9"/>
  <c r="U11" i="9" s="1"/>
  <c r="S18" i="9"/>
  <c r="S21" i="9" s="1"/>
  <c r="U14" i="9"/>
  <c r="U18" i="9" s="1"/>
  <c r="R21" i="9"/>
  <c r="L21" i="7"/>
  <c r="M21" i="7"/>
  <c r="R11" i="8"/>
  <c r="S10" i="8"/>
  <c r="S11" i="8" s="1"/>
  <c r="N18" i="8"/>
  <c r="N21" i="8" s="1"/>
  <c r="R14" i="8"/>
  <c r="R14" i="7"/>
  <c r="N18" i="7"/>
  <c r="N21" i="7" s="1"/>
  <c r="N11" i="7"/>
  <c r="R10" i="7"/>
  <c r="U21" i="9" l="1"/>
  <c r="R18" i="8"/>
  <c r="R21" i="8" s="1"/>
  <c r="S14" i="8"/>
  <c r="S18" i="8" s="1"/>
  <c r="S21" i="8" s="1"/>
  <c r="R11" i="7"/>
  <c r="S10" i="7"/>
  <c r="S11" i="7" s="1"/>
  <c r="R18" i="7"/>
  <c r="R21" i="7" s="1"/>
  <c r="S14" i="7"/>
  <c r="S18" i="7" s="1"/>
  <c r="S21" i="7" s="1"/>
  <c r="J22" i="6" l="1"/>
  <c r="L22" i="6" s="1"/>
  <c r="N22" i="6" l="1"/>
  <c r="M22" i="6"/>
  <c r="Q24" i="6"/>
  <c r="P24" i="6"/>
  <c r="O24" i="6"/>
  <c r="K24" i="6"/>
  <c r="I24" i="6"/>
  <c r="H24" i="6"/>
  <c r="G24" i="6"/>
  <c r="F24" i="6"/>
  <c r="E24" i="6"/>
  <c r="J23" i="6"/>
  <c r="J24" i="6" s="1"/>
  <c r="Q19" i="6"/>
  <c r="P19" i="6"/>
  <c r="O19" i="6"/>
  <c r="K19" i="6"/>
  <c r="K26" i="6" s="1"/>
  <c r="I19" i="6"/>
  <c r="H19" i="6"/>
  <c r="G19" i="6"/>
  <c r="F19" i="6"/>
  <c r="E19" i="6"/>
  <c r="J18" i="6"/>
  <c r="L18" i="6" s="1"/>
  <c r="J17" i="6"/>
  <c r="L17" i="6" s="1"/>
  <c r="J16" i="6"/>
  <c r="L16" i="6" s="1"/>
  <c r="J15" i="6"/>
  <c r="Q12" i="6"/>
  <c r="P12" i="6"/>
  <c r="O12" i="6"/>
  <c r="K12" i="6"/>
  <c r="H12" i="6"/>
  <c r="G12" i="6"/>
  <c r="F12" i="6"/>
  <c r="E12" i="6"/>
  <c r="J11" i="6"/>
  <c r="L11" i="6" s="1"/>
  <c r="J10" i="6"/>
  <c r="L10" i="6" s="1"/>
  <c r="P26" i="6" l="1"/>
  <c r="J19" i="6"/>
  <c r="G26" i="6"/>
  <c r="I26" i="6"/>
  <c r="L23" i="6"/>
  <c r="M23" i="6" s="1"/>
  <c r="M24" i="6" s="1"/>
  <c r="F26" i="6"/>
  <c r="H26" i="6"/>
  <c r="R22" i="6"/>
  <c r="S22" i="6" s="1"/>
  <c r="O26" i="6"/>
  <c r="Q26" i="6"/>
  <c r="E26" i="6"/>
  <c r="N11" i="6"/>
  <c r="M11" i="6"/>
  <c r="N16" i="6"/>
  <c r="M16" i="6"/>
  <c r="N18" i="6"/>
  <c r="M18" i="6"/>
  <c r="N10" i="6"/>
  <c r="L12" i="6"/>
  <c r="M10" i="6"/>
  <c r="N17" i="6"/>
  <c r="M17" i="6"/>
  <c r="J26" i="6"/>
  <c r="J12" i="6"/>
  <c r="N23" i="6"/>
  <c r="R23" i="6" s="1"/>
  <c r="S23" i="6" s="1"/>
  <c r="L15" i="6"/>
  <c r="R23" i="5"/>
  <c r="R25" i="5" s="1"/>
  <c r="Q23" i="5"/>
  <c r="Q25" i="5" s="1"/>
  <c r="P23" i="5"/>
  <c r="P25" i="5" s="1"/>
  <c r="L23" i="5"/>
  <c r="I23" i="5"/>
  <c r="H23" i="5"/>
  <c r="H25" i="5" s="1"/>
  <c r="G23" i="5"/>
  <c r="G25" i="5" s="1"/>
  <c r="F23" i="5"/>
  <c r="F25" i="5" s="1"/>
  <c r="E23" i="5"/>
  <c r="E25" i="5" s="1"/>
  <c r="K22" i="5"/>
  <c r="M22" i="5" s="1"/>
  <c r="J22" i="5"/>
  <c r="J23" i="5" s="1"/>
  <c r="R19" i="5"/>
  <c r="Q19" i="5"/>
  <c r="P19" i="5"/>
  <c r="H19" i="5"/>
  <c r="G19" i="5"/>
  <c r="F19" i="5"/>
  <c r="E19" i="5"/>
  <c r="K18" i="5"/>
  <c r="L18" i="5" s="1"/>
  <c r="M18" i="5" s="1"/>
  <c r="J18" i="5"/>
  <c r="I18" i="5"/>
  <c r="L17" i="5"/>
  <c r="M17" i="5" s="1"/>
  <c r="K17" i="5"/>
  <c r="J17" i="5"/>
  <c r="I17" i="5"/>
  <c r="K16" i="5"/>
  <c r="L16" i="5" s="1"/>
  <c r="M16" i="5" s="1"/>
  <c r="J16" i="5"/>
  <c r="I16" i="5"/>
  <c r="L15" i="5"/>
  <c r="M15" i="5" s="1"/>
  <c r="K15" i="5"/>
  <c r="K19" i="5" s="1"/>
  <c r="J15" i="5"/>
  <c r="J19" i="5" s="1"/>
  <c r="I15" i="5"/>
  <c r="I19" i="5" s="1"/>
  <c r="R12" i="5"/>
  <c r="Q12" i="5"/>
  <c r="P12" i="5"/>
  <c r="L12" i="5"/>
  <c r="J12" i="5"/>
  <c r="I12" i="5"/>
  <c r="H12" i="5"/>
  <c r="G12" i="5"/>
  <c r="F12" i="5"/>
  <c r="E12" i="5"/>
  <c r="M11" i="5"/>
  <c r="N11" i="5" s="1"/>
  <c r="K11" i="5"/>
  <c r="J11" i="5"/>
  <c r="K10" i="5"/>
  <c r="K12" i="5" s="1"/>
  <c r="J10" i="5"/>
  <c r="L24" i="6" l="1"/>
  <c r="M12" i="6"/>
  <c r="R11" i="6"/>
  <c r="S11" i="6" s="1"/>
  <c r="R18" i="6"/>
  <c r="S18" i="6" s="1"/>
  <c r="N24" i="6"/>
  <c r="L19" i="6"/>
  <c r="L26" i="6" s="1"/>
  <c r="N15" i="6"/>
  <c r="M15" i="6"/>
  <c r="M19" i="6" s="1"/>
  <c r="M26" i="6" s="1"/>
  <c r="R17" i="6"/>
  <c r="S17" i="6" s="1"/>
  <c r="N12" i="6"/>
  <c r="R10" i="6"/>
  <c r="R16" i="6"/>
  <c r="S16" i="6" s="1"/>
  <c r="N16" i="5"/>
  <c r="T16" i="5"/>
  <c r="O16" i="5"/>
  <c r="S16" i="5" s="1"/>
  <c r="O17" i="5"/>
  <c r="N17" i="5"/>
  <c r="O22" i="5"/>
  <c r="M23" i="5"/>
  <c r="N22" i="5"/>
  <c r="N23" i="5" s="1"/>
  <c r="M19" i="5"/>
  <c r="O15" i="5"/>
  <c r="N15" i="5"/>
  <c r="N18" i="5"/>
  <c r="O18" i="5"/>
  <c r="S18" i="5" s="1"/>
  <c r="T18" i="5" s="1"/>
  <c r="J25" i="5"/>
  <c r="I25" i="5"/>
  <c r="O11" i="5"/>
  <c r="S11" i="5" s="1"/>
  <c r="T11" i="5"/>
  <c r="L19" i="5"/>
  <c r="L25" i="5" s="1"/>
  <c r="K23" i="5"/>
  <c r="K25" i="5" s="1"/>
  <c r="M10" i="5"/>
  <c r="R12" i="6" l="1"/>
  <c r="S10" i="6"/>
  <c r="S12" i="6" s="1"/>
  <c r="N19" i="6"/>
  <c r="R15" i="6"/>
  <c r="R24" i="6"/>
  <c r="S24" i="6"/>
  <c r="N26" i="6"/>
  <c r="O19" i="5"/>
  <c r="S15" i="5"/>
  <c r="O23" i="5"/>
  <c r="S22" i="5"/>
  <c r="M12" i="5"/>
  <c r="M25" i="5" s="1"/>
  <c r="O10" i="5"/>
  <c r="N10" i="5"/>
  <c r="N12" i="5" s="1"/>
  <c r="N19" i="5"/>
  <c r="N25" i="5" s="1"/>
  <c r="S17" i="5"/>
  <c r="T17" i="5" s="1"/>
  <c r="R19" i="6" l="1"/>
  <c r="S15" i="6"/>
  <c r="S19" i="6" s="1"/>
  <c r="S26" i="6" s="1"/>
  <c r="R26" i="6"/>
  <c r="O12" i="5"/>
  <c r="S10" i="5"/>
  <c r="O25" i="5"/>
  <c r="S19" i="5"/>
  <c r="T15" i="5"/>
  <c r="T19" i="5" s="1"/>
  <c r="S23" i="5"/>
  <c r="T22" i="5"/>
  <c r="T23" i="5" s="1"/>
  <c r="S12" i="5" l="1"/>
  <c r="S25" i="5" s="1"/>
  <c r="T10" i="5"/>
  <c r="T12" i="5" s="1"/>
  <c r="T25" i="5"/>
  <c r="Q24" i="4" l="1"/>
  <c r="P24" i="4"/>
  <c r="O24" i="4"/>
  <c r="K24" i="4"/>
  <c r="I24" i="4"/>
  <c r="H24" i="4"/>
  <c r="G24" i="4"/>
  <c r="F24" i="4"/>
  <c r="E24" i="4"/>
  <c r="J23" i="4"/>
  <c r="L23" i="4" s="1"/>
  <c r="M23" i="4" s="1"/>
  <c r="J22" i="4"/>
  <c r="J24" i="4" s="1"/>
  <c r="Q19" i="4"/>
  <c r="P19" i="4"/>
  <c r="O19" i="4"/>
  <c r="K19" i="4"/>
  <c r="K26" i="4" s="1"/>
  <c r="I19" i="4"/>
  <c r="H19" i="4"/>
  <c r="G19" i="4"/>
  <c r="F19" i="4"/>
  <c r="E19" i="4"/>
  <c r="J18" i="4"/>
  <c r="L18" i="4" s="1"/>
  <c r="J17" i="4"/>
  <c r="L17" i="4" s="1"/>
  <c r="J16" i="4"/>
  <c r="L16" i="4" s="1"/>
  <c r="J15" i="4"/>
  <c r="Q12" i="4"/>
  <c r="P12" i="4"/>
  <c r="O12" i="4"/>
  <c r="K12" i="4"/>
  <c r="H12" i="4"/>
  <c r="G12" i="4"/>
  <c r="F12" i="4"/>
  <c r="E12" i="4"/>
  <c r="J11" i="4"/>
  <c r="L11" i="4" s="1"/>
  <c r="J10" i="4"/>
  <c r="L10" i="4" s="1"/>
  <c r="P26" i="4" l="1"/>
  <c r="J19" i="4"/>
  <c r="G26" i="4"/>
  <c r="I26" i="4"/>
  <c r="O26" i="4"/>
  <c r="Q26" i="4"/>
  <c r="L22" i="4"/>
  <c r="M22" i="4" s="1"/>
  <c r="M24" i="4" s="1"/>
  <c r="F26" i="4"/>
  <c r="H26" i="4"/>
  <c r="E26" i="4"/>
  <c r="N11" i="4"/>
  <c r="M11" i="4"/>
  <c r="N16" i="4"/>
  <c r="M16" i="4"/>
  <c r="N18" i="4"/>
  <c r="M18" i="4"/>
  <c r="N10" i="4"/>
  <c r="L12" i="4"/>
  <c r="M10" i="4"/>
  <c r="N17" i="4"/>
  <c r="M17" i="4"/>
  <c r="J26" i="4"/>
  <c r="J12" i="4"/>
  <c r="N22" i="4"/>
  <c r="N23" i="4"/>
  <c r="R23" i="4" s="1"/>
  <c r="S23" i="4" s="1"/>
  <c r="L24" i="4"/>
  <c r="L15" i="4"/>
  <c r="E12" i="1"/>
  <c r="E21" i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Q24" i="2"/>
  <c r="P24" i="2"/>
  <c r="O24" i="2"/>
  <c r="K24" i="2"/>
  <c r="I24" i="2"/>
  <c r="H24" i="2"/>
  <c r="G24" i="2"/>
  <c r="F24" i="2"/>
  <c r="E24" i="2"/>
  <c r="J23" i="2"/>
  <c r="J24" i="2" s="1"/>
  <c r="J23" i="3"/>
  <c r="L23" i="3" s="1"/>
  <c r="J22" i="3"/>
  <c r="L22" i="3" s="1"/>
  <c r="Q24" i="3"/>
  <c r="P24" i="3"/>
  <c r="O24" i="3"/>
  <c r="K24" i="3"/>
  <c r="I24" i="3"/>
  <c r="H24" i="3"/>
  <c r="G24" i="3"/>
  <c r="F24" i="3"/>
  <c r="E24" i="3"/>
  <c r="Q19" i="3"/>
  <c r="P19" i="3"/>
  <c r="O19" i="3"/>
  <c r="K19" i="3"/>
  <c r="I19" i="3"/>
  <c r="H19" i="3"/>
  <c r="G19" i="3"/>
  <c r="F19" i="3"/>
  <c r="E19" i="3"/>
  <c r="E12" i="3"/>
  <c r="M12" i="4" l="1"/>
  <c r="R11" i="4"/>
  <c r="S11" i="4" s="1"/>
  <c r="R18" i="4"/>
  <c r="S18" i="4" s="1"/>
  <c r="R22" i="4"/>
  <c r="N24" i="4"/>
  <c r="L19" i="4"/>
  <c r="L26" i="4" s="1"/>
  <c r="N15" i="4"/>
  <c r="M15" i="4"/>
  <c r="M19" i="4" s="1"/>
  <c r="M26" i="4" s="1"/>
  <c r="R17" i="4"/>
  <c r="S17" i="4" s="1"/>
  <c r="N12" i="4"/>
  <c r="R10" i="4"/>
  <c r="R16" i="4"/>
  <c r="S16" i="4" s="1"/>
  <c r="L23" i="2"/>
  <c r="M23" i="2" s="1"/>
  <c r="M24" i="2" s="1"/>
  <c r="L24" i="2"/>
  <c r="E26" i="3"/>
  <c r="I26" i="3"/>
  <c r="N23" i="3"/>
  <c r="M23" i="3"/>
  <c r="N22" i="3"/>
  <c r="M22" i="3"/>
  <c r="R12" i="4" l="1"/>
  <c r="S10" i="4"/>
  <c r="S12" i="4" s="1"/>
  <c r="N19" i="4"/>
  <c r="R15" i="4"/>
  <c r="R24" i="4"/>
  <c r="S22" i="4"/>
  <c r="S24" i="4" s="1"/>
  <c r="N26" i="4"/>
  <c r="N23" i="2"/>
  <c r="R23" i="2" s="1"/>
  <c r="S23" i="2" s="1"/>
  <c r="N24" i="2"/>
  <c r="R22" i="3"/>
  <c r="S22" i="3" s="1"/>
  <c r="R23" i="3"/>
  <c r="S23" i="3" s="1"/>
  <c r="R19" i="4" l="1"/>
  <c r="S15" i="4"/>
  <c r="S19" i="4" s="1"/>
  <c r="S26" i="4" s="1"/>
  <c r="R26" i="4"/>
  <c r="R24" i="2"/>
  <c r="S24" i="2"/>
  <c r="J18" i="3" l="1"/>
  <c r="L18" i="3" s="1"/>
  <c r="M18" i="3" s="1"/>
  <c r="L17" i="3"/>
  <c r="M17" i="3" s="1"/>
  <c r="J17" i="3"/>
  <c r="L16" i="3"/>
  <c r="M16" i="3" s="1"/>
  <c r="J16" i="3"/>
  <c r="J15" i="3"/>
  <c r="J19" i="3" s="1"/>
  <c r="Q12" i="3"/>
  <c r="Q26" i="3" s="1"/>
  <c r="P12" i="3"/>
  <c r="P26" i="3" s="1"/>
  <c r="O12" i="3"/>
  <c r="O26" i="3" s="1"/>
  <c r="K12" i="3"/>
  <c r="K26" i="3" s="1"/>
  <c r="H12" i="3"/>
  <c r="H26" i="3" s="1"/>
  <c r="G12" i="3"/>
  <c r="G26" i="3" s="1"/>
  <c r="F12" i="3"/>
  <c r="F26" i="3" s="1"/>
  <c r="J11" i="3"/>
  <c r="L11" i="3" s="1"/>
  <c r="M11" i="3" s="1"/>
  <c r="J10" i="3"/>
  <c r="J12" i="3" s="1"/>
  <c r="L15" i="3" l="1"/>
  <c r="M15" i="3"/>
  <c r="M19" i="3" s="1"/>
  <c r="L19" i="3"/>
  <c r="L10" i="3"/>
  <c r="L12" i="3" s="1"/>
  <c r="J24" i="3"/>
  <c r="J26" i="3" s="1"/>
  <c r="N10" i="3"/>
  <c r="N11" i="3"/>
  <c r="R11" i="3" s="1"/>
  <c r="S11" i="3" s="1"/>
  <c r="N15" i="3"/>
  <c r="N16" i="3"/>
  <c r="R16" i="3" s="1"/>
  <c r="S16" i="3" s="1"/>
  <c r="N17" i="3"/>
  <c r="R17" i="3" s="1"/>
  <c r="S17" i="3" s="1"/>
  <c r="N18" i="3"/>
  <c r="R18" i="3" s="1"/>
  <c r="S18" i="3" s="1"/>
  <c r="M10" i="3"/>
  <c r="M12" i="3" s="1"/>
  <c r="N19" i="3" l="1"/>
  <c r="L24" i="3"/>
  <c r="L26" i="3" s="1"/>
  <c r="M24" i="3"/>
  <c r="M26" i="3" s="1"/>
  <c r="N24" i="3"/>
  <c r="R15" i="3"/>
  <c r="R19" i="3" s="1"/>
  <c r="N12" i="3"/>
  <c r="R10" i="3"/>
  <c r="J15" i="2"/>
  <c r="L15" i="2" s="1"/>
  <c r="J16" i="2"/>
  <c r="L16" i="2"/>
  <c r="N16" i="2" s="1"/>
  <c r="J17" i="2"/>
  <c r="L17" i="2" s="1"/>
  <c r="J18" i="2"/>
  <c r="L18" i="2" s="1"/>
  <c r="J10" i="2"/>
  <c r="L10" i="2" s="1"/>
  <c r="N10" i="2" s="1"/>
  <c r="J11" i="2"/>
  <c r="L11" i="2" s="1"/>
  <c r="Q19" i="2"/>
  <c r="Q12" i="2"/>
  <c r="P19" i="2"/>
  <c r="P12" i="2"/>
  <c r="O19" i="2"/>
  <c r="O12" i="2"/>
  <c r="K12" i="2"/>
  <c r="K19" i="2"/>
  <c r="I19" i="2"/>
  <c r="H12" i="2"/>
  <c r="H19" i="2"/>
  <c r="G12" i="2"/>
  <c r="G19" i="2"/>
  <c r="F19" i="2"/>
  <c r="F12" i="2"/>
  <c r="E12" i="2"/>
  <c r="E19" i="2"/>
  <c r="J20" i="1"/>
  <c r="L20" i="1" s="1"/>
  <c r="Q21" i="1"/>
  <c r="P21" i="1"/>
  <c r="O21" i="1"/>
  <c r="O23" i="1" s="1"/>
  <c r="K21" i="1"/>
  <c r="I21" i="1"/>
  <c r="I23" i="1"/>
  <c r="H21" i="1"/>
  <c r="G21" i="1"/>
  <c r="F21" i="1"/>
  <c r="F23" i="1"/>
  <c r="J19" i="1"/>
  <c r="L19" i="1" s="1"/>
  <c r="J18" i="1"/>
  <c r="L18" i="1" s="1"/>
  <c r="J17" i="1"/>
  <c r="L17" i="1" s="1"/>
  <c r="J16" i="1"/>
  <c r="L16" i="1" s="1"/>
  <c r="J15" i="1"/>
  <c r="J21" i="1" s="1"/>
  <c r="Q12" i="1"/>
  <c r="Q23" i="1" s="1"/>
  <c r="P12" i="1"/>
  <c r="P23" i="1"/>
  <c r="O12" i="1"/>
  <c r="K12" i="1"/>
  <c r="K23" i="1" s="1"/>
  <c r="H12" i="1"/>
  <c r="H23" i="1" s="1"/>
  <c r="G12" i="1"/>
  <c r="G23" i="1"/>
  <c r="F12" i="1"/>
  <c r="E23" i="1"/>
  <c r="J11" i="1"/>
  <c r="L11" i="1" s="1"/>
  <c r="J10" i="1"/>
  <c r="L10" i="1" s="1"/>
  <c r="J12" i="1"/>
  <c r="L15" i="1"/>
  <c r="L21" i="1" s="1"/>
  <c r="M15" i="1"/>
  <c r="J19" i="2" l="1"/>
  <c r="N17" i="2"/>
  <c r="M17" i="2"/>
  <c r="J12" i="2"/>
  <c r="M16" i="2"/>
  <c r="R16" i="2" s="1"/>
  <c r="S16" i="2" s="1"/>
  <c r="N26" i="3"/>
  <c r="S24" i="3"/>
  <c r="R24" i="3"/>
  <c r="R12" i="3"/>
  <c r="S10" i="3"/>
  <c r="S12" i="3" s="1"/>
  <c r="S15" i="3"/>
  <c r="S19" i="3" s="1"/>
  <c r="N11" i="2"/>
  <c r="M11" i="2"/>
  <c r="M15" i="2"/>
  <c r="N15" i="2"/>
  <c r="M18" i="2"/>
  <c r="N18" i="2"/>
  <c r="M10" i="2"/>
  <c r="R10" i="2" s="1"/>
  <c r="S10" i="2" s="1"/>
  <c r="L12" i="1"/>
  <c r="L23" i="1" s="1"/>
  <c r="N10" i="1"/>
  <c r="M10" i="1"/>
  <c r="M12" i="1" s="1"/>
  <c r="M17" i="1"/>
  <c r="N17" i="1"/>
  <c r="M19" i="1"/>
  <c r="N19" i="1"/>
  <c r="R19" i="1" s="1"/>
  <c r="S19" i="1" s="1"/>
  <c r="M20" i="1"/>
  <c r="N20" i="1"/>
  <c r="J23" i="1"/>
  <c r="M11" i="1"/>
  <c r="N11" i="1"/>
  <c r="R11" i="1" s="1"/>
  <c r="S11" i="1" s="1"/>
  <c r="M16" i="1"/>
  <c r="M21" i="1" s="1"/>
  <c r="M23" i="1" s="1"/>
  <c r="N16" i="1"/>
  <c r="M18" i="1"/>
  <c r="N18" i="1"/>
  <c r="R18" i="1" s="1"/>
  <c r="S18" i="1" s="1"/>
  <c r="N15" i="1"/>
  <c r="L12" i="2"/>
  <c r="L19" i="2"/>
  <c r="N12" i="2"/>
  <c r="R17" i="2" l="1"/>
  <c r="S17" i="2" s="1"/>
  <c r="R18" i="2"/>
  <c r="S18" i="2" s="1"/>
  <c r="R15" i="2"/>
  <c r="S15" i="2" s="1"/>
  <c r="S26" i="3"/>
  <c r="R26" i="3"/>
  <c r="N19" i="2"/>
  <c r="M12" i="2"/>
  <c r="R11" i="2"/>
  <c r="N21" i="1"/>
  <c r="R15" i="1"/>
  <c r="R16" i="1"/>
  <c r="S16" i="1" s="1"/>
  <c r="R20" i="1"/>
  <c r="S20" i="1" s="1"/>
  <c r="R17" i="1"/>
  <c r="S17" i="1" s="1"/>
  <c r="N12" i="1"/>
  <c r="R10" i="1"/>
  <c r="M19" i="2"/>
  <c r="S11" i="2" l="1"/>
  <c r="S12" i="2" s="1"/>
  <c r="R12" i="2"/>
  <c r="R21" i="1"/>
  <c r="S15" i="1"/>
  <c r="S21" i="1" s="1"/>
  <c r="R12" i="1"/>
  <c r="S10" i="1"/>
  <c r="S12" i="1" s="1"/>
  <c r="N23" i="1"/>
  <c r="S19" i="2"/>
  <c r="R19" i="2"/>
  <c r="S23" i="1" l="1"/>
  <c r="R23" i="1"/>
</calcChain>
</file>

<file path=xl/comments1.xml><?xml version="1.0" encoding="utf-8"?>
<comments xmlns="http://schemas.openxmlformats.org/spreadsheetml/2006/main">
  <authors>
    <author>Autor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pagara 24, 25  26  y 1/2 dia 29 enero 20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incapacidad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SE PAGARAN LOS DIAS 3, 5 Y 6 MARZO 2020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GE + GE+ DISAL+ DISAL+ DEL CARIBE+ COTECNA+ DISAL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GE + DISAL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DEL CARIBE + COTECNA+ DISAL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INSPECCION JL + DISAL+ DISAL 1/2+ HASGAL+ HASGAL + HASGAL Y DEL CARIBE DISAL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INSPECCION JL + DISAL+ DISAL 1/2+ HASGAL+ HASGAL + HASGAL Y DEL CARIBE DISAL</t>
        </r>
      </text>
    </comment>
  </commentList>
</comments>
</file>

<file path=xl/sharedStrings.xml><?xml version="1.0" encoding="utf-8"?>
<sst xmlns="http://schemas.openxmlformats.org/spreadsheetml/2006/main" count="1056" uniqueCount="90">
  <si>
    <t xml:space="preserve">AIRE INTEGRAL S.A. DE C.V.              </t>
  </si>
  <si>
    <t>Codigo</t>
  </si>
  <si>
    <t>Empleado</t>
  </si>
  <si>
    <t>Puesto/Cargo</t>
  </si>
  <si>
    <t>Dias</t>
  </si>
  <si>
    <t>Sueldo</t>
  </si>
  <si>
    <t>Horas</t>
  </si>
  <si>
    <t>Otros</t>
  </si>
  <si>
    <t>Valor</t>
  </si>
  <si>
    <t xml:space="preserve">Valor </t>
  </si>
  <si>
    <t>Total</t>
  </si>
  <si>
    <t>Pag.</t>
  </si>
  <si>
    <t>Dia</t>
  </si>
  <si>
    <t>Extras</t>
  </si>
  <si>
    <t>Ingresos</t>
  </si>
  <si>
    <t>Bono</t>
  </si>
  <si>
    <t>Extra</t>
  </si>
  <si>
    <t>Noct</t>
  </si>
  <si>
    <t>Bruto</t>
  </si>
  <si>
    <t>ISSS</t>
  </si>
  <si>
    <t>AFP</t>
  </si>
  <si>
    <t>Des(P)</t>
  </si>
  <si>
    <t>Des(O)</t>
  </si>
  <si>
    <t>Renta</t>
  </si>
  <si>
    <t>Desc.</t>
  </si>
  <si>
    <t>Liquido</t>
  </si>
  <si>
    <t>Depto. 01 ADMINISTRATIVO</t>
  </si>
  <si>
    <t>FI 002</t>
  </si>
  <si>
    <t>MARLON AMILCAR REYES ESCOBAR</t>
  </si>
  <si>
    <t>MOTORISTA</t>
  </si>
  <si>
    <t>FI 007</t>
  </si>
  <si>
    <t>LUIS ERNESTO ANAYA GONZALEZ</t>
  </si>
  <si>
    <t>Depto. 02 TECNICOS</t>
  </si>
  <si>
    <t>AI 013</t>
  </si>
  <si>
    <t>OSMIN ALBERTO HERNANDEZ AYALA</t>
  </si>
  <si>
    <t>TECNICO</t>
  </si>
  <si>
    <t>AI 015</t>
  </si>
  <si>
    <t>JOEL ANTONIO ROSALES GALEAS</t>
  </si>
  <si>
    <t>AI 016</t>
  </si>
  <si>
    <t>ADAN ALEXANDER MELARA NERIO</t>
  </si>
  <si>
    <t>AI 017</t>
  </si>
  <si>
    <t>RODRIGO ANTONIO MORALES MENCOS</t>
  </si>
  <si>
    <t>AI 018</t>
  </si>
  <si>
    <t>FERNANDO DE JESUS SANDOVAL LEIVA</t>
  </si>
  <si>
    <t>AI 019</t>
  </si>
  <si>
    <t>JUAN CARLOS ANDRES LOPEZ</t>
  </si>
  <si>
    <t>TOTALES AIRE INTREGRAL SA DE CV</t>
  </si>
  <si>
    <t>F________________________________</t>
  </si>
  <si>
    <t>ELABORADO</t>
  </si>
  <si>
    <t>REVISADO</t>
  </si>
  <si>
    <t>AUTORIZADO</t>
  </si>
  <si>
    <t>Planilla de Pago del 01/01/2020 al 16/01/2020</t>
  </si>
  <si>
    <t>Planilla de Pago del 15/01/2020 al 31/01/2020</t>
  </si>
  <si>
    <t>Planilla de Pago del 01/02/2020 al 15/02/2020</t>
  </si>
  <si>
    <t>EDUARDO YANES</t>
  </si>
  <si>
    <t>AI 012</t>
  </si>
  <si>
    <t>EVER ANTONIO HERNANDEZ CRUZ</t>
  </si>
  <si>
    <t>AI 008</t>
  </si>
  <si>
    <t xml:space="preserve">Depto. 02 TECNICOS </t>
  </si>
  <si>
    <t>Depto. 03 EVENTUALES</t>
  </si>
  <si>
    <t>Planilla de Pago del 15/02/2020 al 29/02/2020</t>
  </si>
  <si>
    <t>Planilla de Extras del 30/ NOVIEMBRE, 05 Y 07 DE DICIEMBRE 2019.</t>
  </si>
  <si>
    <t>H. Ex.</t>
  </si>
  <si>
    <t xml:space="preserve">Total </t>
  </si>
  <si>
    <t>Diurnas</t>
  </si>
  <si>
    <t>Noct.</t>
  </si>
  <si>
    <t>Extra D.</t>
  </si>
  <si>
    <t>Extra N</t>
  </si>
  <si>
    <t>Planilla de Pago del 01/03/2020 al 15/03/2020</t>
  </si>
  <si>
    <t>Planilla de Pago del 16/03/2020 al 31/03/2020</t>
  </si>
  <si>
    <t>Planilla de Pago del 01/04/2020 al 15/04/2020</t>
  </si>
  <si>
    <t>Planilla de Pago del 01/05/2020 al 15/05/2020</t>
  </si>
  <si>
    <t>Planilla de Pago del 15/04/2020 al 30/04/2020</t>
  </si>
  <si>
    <t>ANGEL GAMALIEL PASCASIO PORTILLO</t>
  </si>
  <si>
    <t>AI 020</t>
  </si>
  <si>
    <t>Planilla de Pago del 15/05/2020 al 31/05/2020</t>
  </si>
  <si>
    <t>GUILLERMO VIGIL FLORES</t>
  </si>
  <si>
    <t>Planilla de Pago del 01/06/2020 al 15/06/2020</t>
  </si>
  <si>
    <t xml:space="preserve">SAUL </t>
  </si>
  <si>
    <t>Planilla de Pago del 16/06/2020 al 30/06/2020</t>
  </si>
  <si>
    <t>Planilla de Pago del 01/08/2020 al 15/08/2020</t>
  </si>
  <si>
    <t>Planilla de Pago del 15/07/2020 al 31/07/2020</t>
  </si>
  <si>
    <t>Planilla de Pago del 16/08/2020 al 31/08/2020</t>
  </si>
  <si>
    <t>Planilla de Pago del 01/09/2020 al 15/09/2020</t>
  </si>
  <si>
    <t>Planilla de Pago del 16/09/2020 al 30/09/2020</t>
  </si>
  <si>
    <t>Planilla de Pago del 01/10/2020 al 15/10/2020</t>
  </si>
  <si>
    <t xml:space="preserve">Juan Carlos </t>
  </si>
  <si>
    <t xml:space="preserve">Fernando </t>
  </si>
  <si>
    <t xml:space="preserve">Gabriela Grande </t>
  </si>
  <si>
    <t>Gabriela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</si>
</sst>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 applyAlignment="1"/>
    <xf numFmtId="49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5" fillId="0" borderId="0" xfId="0" applyFont="1" applyAlignment="1">
      <alignment horizontal="left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 indent="1"/>
    </xf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right" indent="1"/>
    </xf>
    <xf numFmtId="0" fontId="3" fillId="2" borderId="0" xfId="0" applyFont="1" applyFill="1"/>
    <xf numFmtId="164" fontId="2" fillId="2" borderId="7" xfId="0" applyNumberFormat="1" applyFont="1" applyFill="1" applyBorder="1"/>
    <xf numFmtId="0" fontId="2" fillId="0" borderId="7" xfId="0" applyFont="1" applyFill="1" applyBorder="1"/>
    <xf numFmtId="0" fontId="7" fillId="2" borderId="7" xfId="0" applyFont="1" applyFill="1" applyBorder="1"/>
    <xf numFmtId="2" fontId="2" fillId="2" borderId="7" xfId="0" applyNumberFormat="1" applyFont="1" applyFill="1" applyBorder="1" applyAlignment="1">
      <alignment horizontal="center"/>
    </xf>
    <xf numFmtId="44" fontId="8" fillId="2" borderId="7" xfId="3" applyFont="1" applyFill="1" applyBorder="1"/>
    <xf numFmtId="2" fontId="7" fillId="0" borderId="7" xfId="0" applyNumberFormat="1" applyFont="1" applyBorder="1"/>
    <xf numFmtId="2" fontId="2" fillId="2" borderId="7" xfId="0" applyNumberFormat="1" applyFont="1" applyFill="1" applyBorder="1" applyAlignment="1">
      <alignment horizontal="right" indent="1"/>
    </xf>
    <xf numFmtId="2" fontId="2" fillId="2" borderId="7" xfId="0" applyNumberFormat="1" applyFont="1" applyFill="1" applyBorder="1"/>
    <xf numFmtId="2" fontId="7" fillId="0" borderId="7" xfId="0" applyNumberFormat="1" applyFont="1" applyBorder="1" applyAlignment="1">
      <alignment horizontal="right" indent="1"/>
    </xf>
    <xf numFmtId="0" fontId="2" fillId="2" borderId="0" xfId="0" applyFont="1" applyFill="1"/>
    <xf numFmtId="0" fontId="2" fillId="0" borderId="0" xfId="0" applyFont="1" applyFill="1" applyAlignment="1">
      <alignment horizontal="center"/>
    </xf>
    <xf numFmtId="0" fontId="2" fillId="0" borderId="12" xfId="0" applyFont="1" applyFill="1" applyBorder="1"/>
    <xf numFmtId="0" fontId="7" fillId="0" borderId="0" xfId="0" applyFont="1" applyFill="1" applyBorder="1"/>
    <xf numFmtId="2" fontId="2" fillId="0" borderId="7" xfId="0" applyNumberFormat="1" applyFont="1" applyFill="1" applyBorder="1" applyAlignment="1">
      <alignment horizontal="center"/>
    </xf>
    <xf numFmtId="2" fontId="7" fillId="0" borderId="7" xfId="0" applyNumberFormat="1" applyFont="1" applyFill="1" applyBorder="1"/>
    <xf numFmtId="2" fontId="2" fillId="0" borderId="7" xfId="0" applyNumberFormat="1" applyFont="1" applyFill="1" applyBorder="1" applyAlignment="1">
      <alignment horizontal="right" indent="1"/>
    </xf>
    <xf numFmtId="2" fontId="2" fillId="0" borderId="7" xfId="0" applyNumberFormat="1" applyFont="1" applyFill="1" applyBorder="1"/>
    <xf numFmtId="2" fontId="7" fillId="0" borderId="7" xfId="0" applyNumberFormat="1" applyFont="1" applyFill="1" applyBorder="1" applyAlignment="1">
      <alignment horizontal="right" indent="1"/>
    </xf>
    <xf numFmtId="44" fontId="8" fillId="0" borderId="7" xfId="3" applyFont="1" applyFill="1" applyBorder="1"/>
    <xf numFmtId="44" fontId="9" fillId="2" borderId="7" xfId="3" applyFont="1" applyFill="1" applyBorder="1"/>
    <xf numFmtId="0" fontId="2" fillId="0" borderId="0" xfId="0" applyFont="1" applyFill="1"/>
    <xf numFmtId="2" fontId="3" fillId="2" borderId="7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0" fontId="3" fillId="0" borderId="0" xfId="0" applyFont="1" applyFill="1"/>
    <xf numFmtId="0" fontId="7" fillId="0" borderId="0" xfId="0" applyFont="1" applyFill="1" applyAlignment="1">
      <alignment horizontal="center"/>
    </xf>
    <xf numFmtId="43" fontId="7" fillId="0" borderId="7" xfId="1" applyFont="1" applyFill="1" applyBorder="1"/>
    <xf numFmtId="44" fontId="8" fillId="0" borderId="7" xfId="2" applyFont="1" applyFill="1" applyBorder="1"/>
    <xf numFmtId="0" fontId="7" fillId="0" borderId="0" xfId="0" applyFont="1" applyFill="1"/>
    <xf numFmtId="43" fontId="7" fillId="0" borderId="7" xfId="1" applyFont="1" applyBorder="1"/>
    <xf numFmtId="44" fontId="8" fillId="2" borderId="7" xfId="2" applyFont="1" applyFill="1" applyBorder="1"/>
    <xf numFmtId="0" fontId="7" fillId="0" borderId="0" xfId="0" applyFont="1"/>
    <xf numFmtId="0" fontId="2" fillId="0" borderId="12" xfId="0" applyFont="1" applyBorder="1"/>
    <xf numFmtId="164" fontId="3" fillId="0" borderId="0" xfId="0" applyNumberFormat="1" applyFont="1"/>
    <xf numFmtId="2" fontId="3" fillId="0" borderId="7" xfId="0" applyNumberFormat="1" applyFont="1" applyBorder="1" applyAlignment="1">
      <alignment horizontal="center"/>
    </xf>
    <xf numFmtId="44" fontId="9" fillId="0" borderId="7" xfId="3" applyFont="1" applyFill="1" applyBorder="1"/>
    <xf numFmtId="2" fontId="3" fillId="0" borderId="7" xfId="0" applyNumberFormat="1" applyFont="1" applyBorder="1"/>
    <xf numFmtId="2" fontId="3" fillId="0" borderId="7" xfId="0" applyNumberFormat="1" applyFont="1" applyBorder="1" applyAlignment="1">
      <alignment horizontal="right" indent="1"/>
    </xf>
    <xf numFmtId="164" fontId="2" fillId="0" borderId="0" xfId="0" applyNumberFormat="1" applyFont="1"/>
    <xf numFmtId="2" fontId="2" fillId="0" borderId="0" xfId="0" applyNumberFormat="1" applyFont="1" applyAlignment="1">
      <alignment horizontal="center"/>
    </xf>
    <xf numFmtId="44" fontId="8" fillId="0" borderId="0" xfId="3" applyFont="1" applyFill="1" applyBorder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4" fillId="2" borderId="0" xfId="0" applyNumberFormat="1" applyFont="1" applyFill="1"/>
    <xf numFmtId="49" fontId="4" fillId="0" borderId="0" xfId="0" applyNumberFormat="1" applyFont="1"/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10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0" fillId="2" borderId="7" xfId="0" applyNumberFormat="1" applyFont="1" applyFill="1" applyBorder="1"/>
    <xf numFmtId="0" fontId="0" fillId="2" borderId="12" xfId="0" applyFont="1" applyFill="1" applyBorder="1"/>
    <xf numFmtId="0" fontId="15" fillId="2" borderId="0" xfId="0" applyFont="1" applyFill="1" applyBorder="1"/>
    <xf numFmtId="2" fontId="0" fillId="2" borderId="7" xfId="0" applyNumberFormat="1" applyFont="1" applyFill="1" applyBorder="1" applyAlignment="1">
      <alignment horizontal="center"/>
    </xf>
    <xf numFmtId="44" fontId="16" fillId="2" borderId="7" xfId="3" applyFont="1" applyFill="1" applyBorder="1"/>
    <xf numFmtId="2" fontId="15" fillId="2" borderId="7" xfId="0" applyNumberFormat="1" applyFont="1" applyFill="1" applyBorder="1"/>
    <xf numFmtId="2" fontId="0" fillId="2" borderId="7" xfId="0" applyNumberFormat="1" applyFont="1" applyFill="1" applyBorder="1" applyAlignment="1">
      <alignment horizontal="right" indent="1"/>
    </xf>
    <xf numFmtId="2" fontId="0" fillId="2" borderId="7" xfId="0" applyNumberFormat="1" applyFont="1" applyFill="1" applyBorder="1"/>
    <xf numFmtId="2" fontId="15" fillId="2" borderId="7" xfId="0" applyNumberFormat="1" applyFont="1" applyFill="1" applyBorder="1" applyAlignment="1">
      <alignment horizontal="right" indent="1"/>
    </xf>
    <xf numFmtId="44" fontId="17" fillId="2" borderId="7" xfId="3" applyFont="1" applyFill="1" applyBorder="1"/>
    <xf numFmtId="43" fontId="15" fillId="2" borderId="7" xfId="1" applyFont="1" applyFill="1" applyBorder="1"/>
    <xf numFmtId="44" fontId="16" fillId="2" borderId="7" xfId="2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/>
    <xf numFmtId="0" fontId="19" fillId="2" borderId="0" xfId="0" applyFont="1" applyFill="1" applyAlignment="1">
      <alignment horizontal="left"/>
    </xf>
    <xf numFmtId="0" fontId="20" fillId="2" borderId="0" xfId="0" applyFont="1" applyFill="1"/>
    <xf numFmtId="2" fontId="14" fillId="2" borderId="0" xfId="0" applyNumberFormat="1" applyFont="1" applyFill="1" applyAlignment="1">
      <alignment horizontal="right" indent="1"/>
    </xf>
    <xf numFmtId="164" fontId="14" fillId="2" borderId="0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2" borderId="0" xfId="0" applyNumberFormat="1" applyFont="1" applyFill="1" applyAlignment="1">
      <alignment horizontal="right" indent="1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4" fontId="17" fillId="0" borderId="7" xfId="3" applyFont="1" applyFill="1" applyBorder="1"/>
    <xf numFmtId="0" fontId="13" fillId="0" borderId="0" xfId="0" applyFont="1" applyFill="1"/>
    <xf numFmtId="0" fontId="20" fillId="0" borderId="0" xfId="0" applyFont="1" applyFill="1"/>
    <xf numFmtId="164" fontId="0" fillId="2" borderId="0" xfId="0" applyNumberFormat="1" applyFont="1" applyFill="1" applyBorder="1"/>
    <xf numFmtId="0" fontId="0" fillId="2" borderId="0" xfId="0" applyFont="1" applyFill="1" applyBorder="1"/>
    <xf numFmtId="43" fontId="15" fillId="2" borderId="0" xfId="1" applyFont="1" applyFill="1" applyBorder="1"/>
    <xf numFmtId="0" fontId="0" fillId="2" borderId="7" xfId="0" applyFont="1" applyFill="1" applyBorder="1"/>
    <xf numFmtId="2" fontId="22" fillId="0" borderId="7" xfId="0" applyNumberFormat="1" applyFont="1" applyFill="1" applyBorder="1" applyAlignment="1">
      <alignment horizontal="center"/>
    </xf>
    <xf numFmtId="44" fontId="16" fillId="0" borderId="7" xfId="3" applyFont="1" applyFill="1" applyBorder="1"/>
    <xf numFmtId="2" fontId="21" fillId="2" borderId="7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right" indent="1"/>
    </xf>
    <xf numFmtId="0" fontId="3" fillId="2" borderId="14" xfId="0" applyFont="1" applyFill="1" applyBorder="1"/>
    <xf numFmtId="2" fontId="0" fillId="2" borderId="0" xfId="0" applyNumberFormat="1" applyFont="1" applyFill="1" applyBorder="1" applyAlignment="1">
      <alignment horizontal="center"/>
    </xf>
    <xf numFmtId="44" fontId="16" fillId="2" borderId="0" xfId="2" applyFont="1" applyFill="1" applyBorder="1"/>
    <xf numFmtId="2" fontId="15" fillId="2" borderId="0" xfId="0" applyNumberFormat="1" applyFont="1" applyFill="1" applyBorder="1"/>
    <xf numFmtId="2" fontId="0" fillId="2" borderId="0" xfId="0" applyNumberFormat="1" applyFont="1" applyFill="1" applyBorder="1" applyAlignment="1">
      <alignment horizontal="right" indent="1"/>
    </xf>
    <xf numFmtId="2" fontId="0" fillId="2" borderId="0" xfId="0" applyNumberFormat="1" applyFont="1" applyFill="1" applyBorder="1"/>
    <xf numFmtId="2" fontId="15" fillId="2" borderId="0" xfId="0" applyNumberFormat="1" applyFont="1" applyFill="1" applyBorder="1" applyAlignment="1">
      <alignment horizontal="right" indent="1"/>
    </xf>
    <xf numFmtId="44" fontId="16" fillId="2" borderId="0" xfId="3" applyFont="1" applyFill="1" applyBorder="1"/>
    <xf numFmtId="44" fontId="17" fillId="0" borderId="0" xfId="3" applyFont="1" applyFill="1" applyBorder="1"/>
    <xf numFmtId="164" fontId="0" fillId="2" borderId="11" xfId="0" applyNumberFormat="1" applyFill="1" applyBorder="1"/>
    <xf numFmtId="0" fontId="2" fillId="0" borderId="15" xfId="0" applyFont="1" applyBorder="1"/>
    <xf numFmtId="2" fontId="0" fillId="2" borderId="11" xfId="0" applyNumberFormat="1" applyFont="1" applyFill="1" applyBorder="1" applyAlignment="1">
      <alignment horizontal="center"/>
    </xf>
    <xf numFmtId="44" fontId="16" fillId="2" borderId="11" xfId="2" applyFont="1" applyFill="1" applyBorder="1"/>
    <xf numFmtId="44" fontId="16" fillId="2" borderId="11" xfId="3" applyFont="1" applyFill="1" applyBorder="1"/>
    <xf numFmtId="2" fontId="3" fillId="0" borderId="0" xfId="0" applyNumberFormat="1" applyFont="1" applyBorder="1" applyAlignment="1">
      <alignment horizontal="center"/>
    </xf>
    <xf numFmtId="44" fontId="9" fillId="0" borderId="0" xfId="3" applyFont="1" applyFill="1" applyBorder="1"/>
    <xf numFmtId="2" fontId="3" fillId="0" borderId="0" xfId="0" applyNumberFormat="1" applyFont="1" applyBorder="1"/>
    <xf numFmtId="2" fontId="3" fillId="0" borderId="0" xfId="0" applyNumberFormat="1" applyFont="1" applyBorder="1" applyAlignment="1">
      <alignment horizontal="right" indent="1"/>
    </xf>
    <xf numFmtId="44" fontId="9" fillId="2" borderId="0" xfId="3" applyFont="1" applyFill="1" applyBorder="1"/>
    <xf numFmtId="2" fontId="22" fillId="2" borderId="7" xfId="0" applyNumberFormat="1" applyFont="1" applyFill="1" applyBorder="1" applyAlignment="1">
      <alignment horizontal="center"/>
    </xf>
    <xf numFmtId="44" fontId="22" fillId="2" borderId="7" xfId="0" applyNumberFormat="1" applyFont="1" applyFill="1" applyBorder="1" applyAlignment="1">
      <alignment horizontal="center"/>
    </xf>
    <xf numFmtId="2" fontId="22" fillId="2" borderId="7" xfId="0" applyNumberFormat="1" applyFont="1" applyFill="1" applyBorder="1"/>
    <xf numFmtId="2" fontId="22" fillId="2" borderId="7" xfId="0" applyNumberFormat="1" applyFont="1" applyFill="1" applyBorder="1" applyAlignment="1">
      <alignment horizontal="right" indent="1"/>
    </xf>
    <xf numFmtId="2" fontId="14" fillId="0" borderId="0" xfId="0" applyNumberFormat="1" applyFont="1" applyFill="1" applyAlignment="1">
      <alignment horizontal="right" indent="1"/>
    </xf>
    <xf numFmtId="0" fontId="14" fillId="0" borderId="0" xfId="0" applyFont="1" applyFill="1"/>
    <xf numFmtId="2" fontId="20" fillId="0" borderId="0" xfId="0" applyNumberFormat="1" applyFont="1" applyFill="1" applyAlignment="1">
      <alignment horizontal="right" indent="1"/>
    </xf>
    <xf numFmtId="44" fontId="7" fillId="0" borderId="7" xfId="2" applyFont="1" applyBorder="1"/>
    <xf numFmtId="44" fontId="2" fillId="2" borderId="7" xfId="2" applyFont="1" applyFill="1" applyBorder="1" applyAlignment="1">
      <alignment horizontal="right" indent="1"/>
    </xf>
    <xf numFmtId="44" fontId="2" fillId="2" borderId="7" xfId="2" applyFont="1" applyFill="1" applyBorder="1"/>
    <xf numFmtId="44" fontId="7" fillId="0" borderId="7" xfId="2" applyFont="1" applyBorder="1" applyAlignment="1">
      <alignment horizontal="right" indent="1"/>
    </xf>
    <xf numFmtId="44" fontId="15" fillId="2" borderId="7" xfId="2" applyFont="1" applyFill="1" applyBorder="1"/>
    <xf numFmtId="44" fontId="0" fillId="2" borderId="7" xfId="2" applyFont="1" applyFill="1" applyBorder="1" applyAlignment="1">
      <alignment horizontal="right" indent="1"/>
    </xf>
    <xf numFmtId="44" fontId="0" fillId="2" borderId="7" xfId="2" applyFont="1" applyFill="1" applyBorder="1"/>
    <xf numFmtId="44" fontId="15" fillId="2" borderId="7" xfId="2" applyFont="1" applyFill="1" applyBorder="1" applyAlignment="1">
      <alignment horizontal="right" indent="1"/>
    </xf>
    <xf numFmtId="44" fontId="22" fillId="0" borderId="7" xfId="2" applyFont="1" applyFill="1" applyBorder="1" applyAlignment="1">
      <alignment horizontal="center"/>
    </xf>
    <xf numFmtId="44" fontId="22" fillId="0" borderId="7" xfId="2" applyFont="1" applyFill="1" applyBorder="1"/>
    <xf numFmtId="44" fontId="22" fillId="0" borderId="7" xfId="2" applyFont="1" applyFill="1" applyBorder="1" applyAlignment="1">
      <alignment horizontal="right" indent="1"/>
    </xf>
    <xf numFmtId="44" fontId="17" fillId="0" borderId="7" xfId="2" applyFont="1" applyFill="1" applyBorder="1"/>
    <xf numFmtId="44" fontId="21" fillId="2" borderId="7" xfId="2" applyFont="1" applyFill="1" applyBorder="1" applyAlignment="1">
      <alignment horizontal="center"/>
    </xf>
    <xf numFmtId="44" fontId="23" fillId="2" borderId="7" xfId="2" applyFont="1" applyFill="1" applyBorder="1" applyAlignment="1">
      <alignment horizontal="right" indent="1"/>
    </xf>
    <xf numFmtId="44" fontId="24" fillId="2" borderId="7" xfId="2" applyFont="1" applyFill="1" applyBorder="1" applyAlignment="1">
      <alignment horizontal="right" indent="1"/>
    </xf>
    <xf numFmtId="44" fontId="15" fillId="2" borderId="11" xfId="2" applyFont="1" applyFill="1" applyBorder="1"/>
    <xf numFmtId="44" fontId="0" fillId="2" borderId="11" xfId="2" applyFont="1" applyFill="1" applyBorder="1" applyAlignment="1">
      <alignment horizontal="right" indent="1"/>
    </xf>
    <xf numFmtId="44" fontId="0" fillId="2" borderId="11" xfId="2" applyFont="1" applyFill="1" applyBorder="1"/>
    <xf numFmtId="44" fontId="15" fillId="2" borderId="11" xfId="2" applyFont="1" applyFill="1" applyBorder="1" applyAlignment="1">
      <alignment horizontal="right" indent="1"/>
    </xf>
    <xf numFmtId="44" fontId="3" fillId="0" borderId="7" xfId="2" applyFont="1" applyBorder="1" applyAlignment="1">
      <alignment horizontal="center"/>
    </xf>
    <xf numFmtId="44" fontId="24" fillId="2" borderId="11" xfId="2" applyFont="1" applyFill="1" applyBorder="1" applyAlignment="1">
      <alignment horizontal="right" indent="1"/>
    </xf>
    <xf numFmtId="164" fontId="3" fillId="0" borderId="0" xfId="0" applyNumberFormat="1" applyFont="1" applyBorder="1"/>
    <xf numFmtId="0" fontId="3" fillId="0" borderId="0" xfId="0" applyFont="1" applyBorder="1"/>
    <xf numFmtId="0" fontId="2" fillId="0" borderId="7" xfId="0" applyFont="1" applyBorder="1"/>
    <xf numFmtId="164" fontId="2" fillId="0" borderId="0" xfId="0" applyNumberFormat="1" applyFont="1" applyBorder="1"/>
    <xf numFmtId="0" fontId="2" fillId="0" borderId="0" xfId="0" applyFont="1" applyBorder="1"/>
    <xf numFmtId="44" fontId="3" fillId="2" borderId="7" xfId="2" applyFont="1" applyFill="1" applyBorder="1" applyAlignment="1">
      <alignment horizontal="center"/>
    </xf>
    <xf numFmtId="44" fontId="16" fillId="4" borderId="7" xfId="2" applyFont="1" applyFill="1" applyBorder="1"/>
    <xf numFmtId="44" fontId="16" fillId="4" borderId="7" xfId="3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4" fontId="16" fillId="0" borderId="7" xfId="2" applyFont="1" applyFill="1" applyBorder="1"/>
    <xf numFmtId="44" fontId="16" fillId="0" borderId="9" xfId="3" applyFont="1" applyFill="1" applyBorder="1"/>
    <xf numFmtId="0" fontId="3" fillId="0" borderId="14" xfId="0" applyFont="1" applyFill="1" applyBorder="1"/>
    <xf numFmtId="44" fontId="16" fillId="0" borderId="11" xfId="3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2" fontId="15" fillId="2" borderId="7" xfId="2" applyNumberFormat="1" applyFont="1" applyFill="1" applyBorder="1" applyAlignment="1">
      <alignment horizontal="center"/>
    </xf>
    <xf numFmtId="2" fontId="22" fillId="0" borderId="7" xfId="2" applyNumberFormat="1" applyFont="1" applyFill="1" applyBorder="1" applyAlignment="1">
      <alignment horizontal="center"/>
    </xf>
    <xf numFmtId="0" fontId="0" fillId="2" borderId="0" xfId="0" applyFont="1" applyFill="1" applyAlignment="1"/>
    <xf numFmtId="0" fontId="25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right" indent="1"/>
    </xf>
    <xf numFmtId="0" fontId="0" fillId="2" borderId="0" xfId="0" applyFont="1" applyFill="1"/>
    <xf numFmtId="0" fontId="22" fillId="2" borderId="0" xfId="0" applyFont="1" applyFill="1"/>
    <xf numFmtId="0" fontId="0" fillId="0" borderId="0" xfId="0" applyFont="1" applyAlignment="1"/>
    <xf numFmtId="49" fontId="22" fillId="0" borderId="13" xfId="0" applyNumberFormat="1" applyFont="1" applyBorder="1"/>
    <xf numFmtId="0" fontId="0" fillId="0" borderId="12" xfId="0" applyFont="1" applyBorder="1"/>
    <xf numFmtId="0" fontId="22" fillId="0" borderId="12" xfId="0" applyFont="1" applyBorder="1"/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12" xfId="0" applyNumberFormat="1" applyFont="1" applyBorder="1" applyAlignment="1">
      <alignment horizontal="right" indent="1"/>
    </xf>
    <xf numFmtId="0" fontId="0" fillId="0" borderId="0" xfId="0" applyFont="1"/>
    <xf numFmtId="0" fontId="22" fillId="0" borderId="0" xfId="0" applyFont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2" fontId="21" fillId="2" borderId="7" xfId="2" applyNumberFormat="1" applyFont="1" applyFill="1" applyBorder="1" applyAlignment="1">
      <alignment horizontal="center"/>
    </xf>
    <xf numFmtId="44" fontId="22" fillId="2" borderId="7" xfId="2" applyFont="1" applyFill="1" applyBorder="1" applyAlignment="1">
      <alignment horizontal="right" indent="1"/>
    </xf>
    <xf numFmtId="44" fontId="17" fillId="2" borderId="0" xfId="3" applyFont="1" applyFill="1" applyBorder="1"/>
    <xf numFmtId="49" fontId="22" fillId="2" borderId="13" xfId="0" applyNumberFormat="1" applyFont="1" applyFill="1" applyBorder="1"/>
    <xf numFmtId="0" fontId="22" fillId="2" borderId="12" xfId="0" applyFont="1" applyFill="1" applyBorder="1"/>
    <xf numFmtId="0" fontId="22" fillId="2" borderId="12" xfId="0" applyFont="1" applyFill="1" applyBorder="1" applyAlignment="1">
      <alignment horizontal="center"/>
    </xf>
    <xf numFmtId="2" fontId="22" fillId="2" borderId="12" xfId="0" applyNumberFormat="1" applyFont="1" applyFill="1" applyBorder="1" applyAlignment="1">
      <alignment horizontal="right" indent="1"/>
    </xf>
    <xf numFmtId="0" fontId="22" fillId="2" borderId="14" xfId="0" applyFont="1" applyFill="1" applyBorder="1"/>
    <xf numFmtId="0" fontId="22" fillId="2" borderId="0" xfId="0" applyFont="1" applyFill="1" applyAlignment="1"/>
    <xf numFmtId="164" fontId="22" fillId="2" borderId="0" xfId="0" applyNumberFormat="1" applyFont="1" applyFill="1" applyBorder="1"/>
    <xf numFmtId="0" fontId="22" fillId="2" borderId="0" xfId="0" applyFont="1" applyFill="1" applyBorder="1"/>
    <xf numFmtId="44" fontId="22" fillId="2" borderId="7" xfId="2" applyFont="1" applyFill="1" applyBorder="1" applyAlignment="1">
      <alignment horizontal="center"/>
    </xf>
    <xf numFmtId="164" fontId="0" fillId="2" borderId="0" xfId="0" applyNumberFormat="1" applyFont="1" applyFill="1"/>
    <xf numFmtId="2" fontId="0" fillId="2" borderId="0" xfId="0" applyNumberFormat="1" applyFont="1" applyFill="1"/>
    <xf numFmtId="2" fontId="0" fillId="2" borderId="0" xfId="0" applyNumberFormat="1" applyFont="1" applyFill="1" applyAlignment="1">
      <alignment horizontal="right"/>
    </xf>
    <xf numFmtId="2" fontId="21" fillId="2" borderId="0" xfId="0" applyNumberFormat="1" applyFont="1" applyFill="1"/>
    <xf numFmtId="49" fontId="21" fillId="0" borderId="0" xfId="0" applyNumberFormat="1" applyFont="1"/>
    <xf numFmtId="0" fontId="22" fillId="5" borderId="0" xfId="0" applyFont="1" applyFill="1"/>
    <xf numFmtId="0" fontId="22" fillId="5" borderId="13" xfId="0" applyFont="1" applyFill="1" applyBorder="1"/>
    <xf numFmtId="2" fontId="22" fillId="5" borderId="7" xfId="0" applyNumberFormat="1" applyFont="1" applyFill="1" applyBorder="1" applyAlignment="1">
      <alignment horizontal="center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 horizontal="right"/>
    </xf>
    <xf numFmtId="0" fontId="21" fillId="2" borderId="0" xfId="0" applyFont="1" applyFill="1"/>
    <xf numFmtId="0" fontId="4" fillId="0" borderId="0" xfId="0" applyFont="1" applyFill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4" fontId="3" fillId="0" borderId="7" xfId="2" applyFont="1" applyFill="1" applyBorder="1" applyAlignment="1">
      <alignment horizontal="center"/>
    </xf>
    <xf numFmtId="2" fontId="4" fillId="0" borderId="0" xfId="0" applyNumberFormat="1" applyFont="1" applyFill="1"/>
    <xf numFmtId="2" fontId="3" fillId="0" borderId="7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9" fontId="2" fillId="0" borderId="0" xfId="0" applyNumberFormat="1" applyFont="1"/>
    <xf numFmtId="44" fontId="2" fillId="0" borderId="0" xfId="0" applyNumberFormat="1" applyFont="1"/>
    <xf numFmtId="9" fontId="2" fillId="2" borderId="0" xfId="0" applyNumberFormat="1" applyFont="1" applyFill="1"/>
    <xf numFmtId="44" fontId="2" fillId="2" borderId="0" xfId="0" applyNumberFormat="1" applyFont="1" applyFill="1"/>
    <xf numFmtId="0" fontId="7" fillId="2" borderId="0" xfId="0" applyFont="1" applyFill="1"/>
    <xf numFmtId="44" fontId="7" fillId="2" borderId="0" xfId="0" applyNumberFormat="1" applyFont="1" applyFill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7" xfId="0" applyFont="1" applyBorder="1"/>
    <xf numFmtId="0" fontId="3" fillId="2" borderId="7" xfId="0" applyFont="1" applyFill="1" applyBorder="1"/>
    <xf numFmtId="44" fontId="3" fillId="0" borderId="7" xfId="2" applyFont="1" applyBorder="1"/>
    <xf numFmtId="1" fontId="0" fillId="2" borderId="7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2" fillId="0" borderId="7" xfId="0" applyNumberFormat="1" applyFont="1" applyFill="1" applyBorder="1" applyAlignment="1">
      <alignment horizontal="center"/>
    </xf>
    <xf numFmtId="1" fontId="21" fillId="2" borderId="7" xfId="0" applyNumberFormat="1" applyFont="1" applyFill="1" applyBorder="1" applyAlignment="1">
      <alignment horizontal="center"/>
    </xf>
    <xf numFmtId="0" fontId="2" fillId="6" borderId="12" xfId="0" applyFont="1" applyFill="1" applyBorder="1"/>
    <xf numFmtId="0" fontId="3" fillId="6" borderId="12" xfId="0" applyFont="1" applyFill="1" applyBorder="1"/>
    <xf numFmtId="1" fontId="0" fillId="6" borderId="7" xfId="0" applyNumberFormat="1" applyFont="1" applyFill="1" applyBorder="1" applyAlignment="1">
      <alignment horizontal="center"/>
    </xf>
    <xf numFmtId="44" fontId="16" fillId="6" borderId="7" xfId="2" applyFont="1" applyFill="1" applyBorder="1"/>
    <xf numFmtId="0" fontId="3" fillId="6" borderId="7" xfId="0" applyFont="1" applyFill="1" applyBorder="1"/>
    <xf numFmtId="2" fontId="3" fillId="6" borderId="7" xfId="0" applyNumberFormat="1" applyFont="1" applyFill="1" applyBorder="1" applyAlignment="1">
      <alignment horizontal="right" indent="1"/>
    </xf>
    <xf numFmtId="44" fontId="16" fillId="6" borderId="7" xfId="3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8"/>
  <sheetViews>
    <sheetView topLeftCell="A6" workbookViewId="0">
      <selection activeCell="T21" sqref="T21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8.57031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51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/>
      <c r="J6" s="9" t="s">
        <v>8</v>
      </c>
      <c r="K6" s="9" t="s">
        <v>9</v>
      </c>
      <c r="L6" s="9" t="s">
        <v>5</v>
      </c>
      <c r="M6" s="9"/>
      <c r="N6" s="9"/>
      <c r="O6" s="9"/>
      <c r="P6" s="9"/>
      <c r="Q6" s="9"/>
      <c r="R6" s="9" t="s">
        <v>10</v>
      </c>
      <c r="S6" s="9" t="s">
        <v>5</v>
      </c>
    </row>
    <row r="7" spans="1:102" x14ac:dyDescent="0.25">
      <c r="B7" s="281"/>
      <c r="C7" s="283"/>
      <c r="D7" s="285"/>
      <c r="E7" s="10" t="s">
        <v>11</v>
      </c>
      <c r="F7" s="10" t="s">
        <v>12</v>
      </c>
      <c r="G7" s="10" t="s">
        <v>13</v>
      </c>
      <c r="H7" s="10" t="s">
        <v>14</v>
      </c>
      <c r="I7" s="11" t="s">
        <v>15</v>
      </c>
      <c r="J7" s="10" t="s">
        <v>16</v>
      </c>
      <c r="K7" s="10" t="s">
        <v>17</v>
      </c>
      <c r="L7" s="10" t="s">
        <v>18</v>
      </c>
      <c r="M7" s="12" t="s">
        <v>19</v>
      </c>
      <c r="N7" s="12" t="s">
        <v>20</v>
      </c>
      <c r="O7" s="12" t="s">
        <v>21</v>
      </c>
      <c r="P7" s="10" t="s">
        <v>22</v>
      </c>
      <c r="Q7" s="10" t="s">
        <v>23</v>
      </c>
      <c r="R7" s="10" t="s">
        <v>24</v>
      </c>
      <c r="S7" s="1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5"/>
      <c r="C9" s="3"/>
      <c r="E9" s="4" t="s">
        <v>26</v>
      </c>
      <c r="F9" s="4"/>
      <c r="H9" s="17"/>
      <c r="J9" s="17"/>
      <c r="K9" s="17"/>
      <c r="L9" s="17"/>
      <c r="M9" s="17"/>
      <c r="N9" s="17"/>
      <c r="O9" s="17"/>
      <c r="P9" s="17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ht="15.75" x14ac:dyDescent="0.3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23">
        <v>13.34</v>
      </c>
      <c r="G10" s="24">
        <v>0</v>
      </c>
      <c r="H10" s="25">
        <v>0</v>
      </c>
      <c r="I10" s="26">
        <v>0</v>
      </c>
      <c r="J10" s="27">
        <f>F10/8*2*G10</f>
        <v>0</v>
      </c>
      <c r="K10" s="25">
        <v>0</v>
      </c>
      <c r="L10" s="23">
        <f>E10*F10+J10</f>
        <v>200.1</v>
      </c>
      <c r="M10" s="23">
        <f>L10*0.03</f>
        <v>6.0029999999999992</v>
      </c>
      <c r="N10" s="23">
        <f>L10*0.0725</f>
        <v>14.507249999999999</v>
      </c>
      <c r="O10" s="23">
        <v>0</v>
      </c>
      <c r="P10" s="23">
        <v>0</v>
      </c>
      <c r="Q10" s="23">
        <v>0</v>
      </c>
      <c r="R10" s="23">
        <f>Q10+P10+O10+N10+M10</f>
        <v>20.510249999999999</v>
      </c>
      <c r="S10" s="53">
        <f>L10-R10</f>
        <v>179.58974999999998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39" customFormat="1" ht="15.75" x14ac:dyDescent="0.3">
      <c r="A11" s="29">
        <v>2</v>
      </c>
      <c r="B11" s="19" t="s">
        <v>30</v>
      </c>
      <c r="C11" s="30" t="s">
        <v>31</v>
      </c>
      <c r="D11" s="31"/>
      <c r="E11" s="32">
        <v>15</v>
      </c>
      <c r="F11" s="23">
        <v>13.34</v>
      </c>
      <c r="G11" s="33">
        <v>0</v>
      </c>
      <c r="H11" s="34">
        <v>0</v>
      </c>
      <c r="I11" s="35">
        <v>0</v>
      </c>
      <c r="J11" s="36">
        <f>F11/8*2*G11</f>
        <v>0</v>
      </c>
      <c r="K11" s="34">
        <v>0</v>
      </c>
      <c r="L11" s="37">
        <f>E11*F11+J11</f>
        <v>200.1</v>
      </c>
      <c r="M11" s="37">
        <f>L11*0.03</f>
        <v>6.0029999999999992</v>
      </c>
      <c r="N11" s="23">
        <f>L11*0.0725</f>
        <v>14.507249999999999</v>
      </c>
      <c r="O11" s="37">
        <v>0</v>
      </c>
      <c r="P11" s="37">
        <v>0</v>
      </c>
      <c r="Q11" s="37">
        <v>0</v>
      </c>
      <c r="R11" s="37">
        <f>Q11+P11+O11+N11+M11</f>
        <v>20.510249999999999</v>
      </c>
      <c r="S11" s="38">
        <f>L11-R11</f>
        <v>179.58974999999998</v>
      </c>
    </row>
    <row r="12" spans="1:102" s="18" customFormat="1" x14ac:dyDescent="0.25">
      <c r="A12" s="1"/>
      <c r="B12" s="8"/>
      <c r="C12" s="8"/>
      <c r="D12" s="8"/>
      <c r="E12" s="40">
        <f>SUM(E10:E11)</f>
        <v>30</v>
      </c>
      <c r="F12" s="162">
        <f>SUM(F10:F11)</f>
        <v>26.68</v>
      </c>
      <c r="G12" s="162">
        <f>SUM(G10:G10)</f>
        <v>0</v>
      </c>
      <c r="H12" s="162">
        <f>SUM(H10:H10)</f>
        <v>0</v>
      </c>
      <c r="I12" s="162">
        <v>0</v>
      </c>
      <c r="J12" s="162">
        <f>SUM(J10:J10)</f>
        <v>0</v>
      </c>
      <c r="K12" s="162">
        <f>SUM(K10:K10)</f>
        <v>0</v>
      </c>
      <c r="L12" s="162">
        <f t="shared" ref="L12:S12" si="0">SUM(L10:L11)</f>
        <v>400.2</v>
      </c>
      <c r="M12" s="162">
        <f t="shared" si="0"/>
        <v>12.005999999999998</v>
      </c>
      <c r="N12" s="162">
        <f t="shared" si="0"/>
        <v>29.014499999999998</v>
      </c>
      <c r="O12" s="162">
        <f t="shared" si="0"/>
        <v>0</v>
      </c>
      <c r="P12" s="162">
        <f t="shared" si="0"/>
        <v>0</v>
      </c>
      <c r="Q12" s="162">
        <f t="shared" si="0"/>
        <v>0</v>
      </c>
      <c r="R12" s="162">
        <f t="shared" si="0"/>
        <v>41.020499999999998</v>
      </c>
      <c r="S12" s="162">
        <f t="shared" si="0"/>
        <v>359.17949999999996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</row>
    <row r="13" spans="1:102" x14ac:dyDescent="0.25">
      <c r="B13" s="8"/>
      <c r="C13" s="8"/>
      <c r="D13" s="8"/>
      <c r="H13" s="14"/>
      <c r="J13" s="14"/>
      <c r="K13" s="14"/>
      <c r="L13" s="14"/>
      <c r="M13" s="14"/>
      <c r="N13" s="14"/>
      <c r="O13" s="14"/>
      <c r="P13" s="14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</row>
    <row r="14" spans="1:102" s="16" customFormat="1" x14ac:dyDescent="0.25">
      <c r="A14" s="1"/>
      <c r="B14" s="41"/>
      <c r="C14" s="42"/>
      <c r="E14" s="4" t="s">
        <v>32</v>
      </c>
      <c r="F14" s="4"/>
      <c r="H14" s="17"/>
      <c r="J14" s="17"/>
      <c r="K14" s="17"/>
      <c r="L14" s="17"/>
      <c r="M14" s="17"/>
      <c r="N14" s="17"/>
      <c r="O14" s="17"/>
      <c r="P14" s="17"/>
      <c r="S14" s="18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46" customFormat="1" ht="15.75" x14ac:dyDescent="0.3">
      <c r="A15" s="43">
        <v>3</v>
      </c>
      <c r="B15" s="19" t="s">
        <v>33</v>
      </c>
      <c r="C15" s="30" t="s">
        <v>34</v>
      </c>
      <c r="D15" s="44" t="s">
        <v>35</v>
      </c>
      <c r="E15" s="32">
        <v>15</v>
      </c>
      <c r="F15" s="45">
        <v>10.28</v>
      </c>
      <c r="G15" s="33">
        <v>0</v>
      </c>
      <c r="H15" s="34">
        <v>0</v>
      </c>
      <c r="I15" s="35">
        <v>0</v>
      </c>
      <c r="J15" s="36">
        <f t="shared" ref="J15:J20" si="1">F15/8*2*G15</f>
        <v>0</v>
      </c>
      <c r="K15" s="34">
        <v>0</v>
      </c>
      <c r="L15" s="37">
        <f t="shared" ref="L15:L20" si="2">E15*F15+J15</f>
        <v>154.19999999999999</v>
      </c>
      <c r="M15" s="37">
        <f t="shared" ref="M15:M20" si="3">L15*0.03</f>
        <v>4.6259999999999994</v>
      </c>
      <c r="N15" s="23">
        <f t="shared" ref="N15:N20" si="4">L15*0.0725</f>
        <v>11.179499999999999</v>
      </c>
      <c r="O15" s="23">
        <v>0</v>
      </c>
      <c r="P15" s="23">
        <v>0</v>
      </c>
      <c r="Q15" s="23">
        <v>0</v>
      </c>
      <c r="R15" s="23">
        <f t="shared" ref="R15:R20" si="5">Q15+P15+O15+N15+M15</f>
        <v>15.805499999999999</v>
      </c>
      <c r="S15" s="53">
        <f t="shared" ref="S15:S20" si="6">L15-R15</f>
        <v>138.39449999999999</v>
      </c>
    </row>
    <row r="16" spans="1:102" s="49" customFormat="1" ht="15.75" x14ac:dyDescent="0.3">
      <c r="A16" s="43">
        <v>5</v>
      </c>
      <c r="B16" s="19" t="s">
        <v>36</v>
      </c>
      <c r="C16" s="30" t="s">
        <v>37</v>
      </c>
      <c r="D16" s="47"/>
      <c r="E16" s="22">
        <v>12</v>
      </c>
      <c r="F16" s="48">
        <v>13.34</v>
      </c>
      <c r="G16" s="33">
        <v>0</v>
      </c>
      <c r="H16" s="34">
        <v>0</v>
      </c>
      <c r="I16" s="35">
        <v>0</v>
      </c>
      <c r="J16" s="36">
        <f t="shared" si="1"/>
        <v>0</v>
      </c>
      <c r="K16" s="34">
        <v>0</v>
      </c>
      <c r="L16" s="37">
        <f t="shared" si="2"/>
        <v>160.07999999999998</v>
      </c>
      <c r="M16" s="37">
        <f t="shared" si="3"/>
        <v>4.8023999999999996</v>
      </c>
      <c r="N16" s="23">
        <f t="shared" si="4"/>
        <v>11.605799999999999</v>
      </c>
      <c r="O16" s="23">
        <v>0</v>
      </c>
      <c r="P16" s="23">
        <v>0</v>
      </c>
      <c r="Q16" s="23">
        <v>0</v>
      </c>
      <c r="R16" s="23">
        <f t="shared" si="5"/>
        <v>16.408199999999997</v>
      </c>
      <c r="S16" s="53">
        <f t="shared" si="6"/>
        <v>143.67179999999999</v>
      </c>
    </row>
    <row r="17" spans="1:19" s="49" customFormat="1" ht="15.75" x14ac:dyDescent="0.3">
      <c r="A17" s="43">
        <v>6</v>
      </c>
      <c r="B17" s="19" t="s">
        <v>38</v>
      </c>
      <c r="C17" s="50" t="s">
        <v>39</v>
      </c>
      <c r="D17" s="47"/>
      <c r="E17" s="22">
        <v>15</v>
      </c>
      <c r="F17" s="45">
        <v>5</v>
      </c>
      <c r="G17" s="33">
        <v>0</v>
      </c>
      <c r="H17" s="34">
        <v>0</v>
      </c>
      <c r="I17" s="35">
        <v>0</v>
      </c>
      <c r="J17" s="36">
        <f t="shared" si="1"/>
        <v>0</v>
      </c>
      <c r="K17" s="34">
        <v>0</v>
      </c>
      <c r="L17" s="37">
        <f t="shared" si="2"/>
        <v>75</v>
      </c>
      <c r="M17" s="37">
        <f t="shared" si="3"/>
        <v>2.25</v>
      </c>
      <c r="N17" s="23">
        <f t="shared" si="4"/>
        <v>5.4375</v>
      </c>
      <c r="O17" s="23">
        <v>0</v>
      </c>
      <c r="P17" s="23">
        <v>0</v>
      </c>
      <c r="Q17" s="23">
        <v>0</v>
      </c>
      <c r="R17" s="23">
        <f t="shared" si="5"/>
        <v>7.6875</v>
      </c>
      <c r="S17" s="53">
        <f t="shared" si="6"/>
        <v>67.3125</v>
      </c>
    </row>
    <row r="18" spans="1:19" s="49" customFormat="1" ht="15.75" x14ac:dyDescent="0.3">
      <c r="A18" s="43">
        <v>7</v>
      </c>
      <c r="B18" s="19" t="s">
        <v>40</v>
      </c>
      <c r="C18" s="50" t="s">
        <v>41</v>
      </c>
      <c r="D18" s="47"/>
      <c r="E18" s="22">
        <v>15</v>
      </c>
      <c r="F18" s="45">
        <v>5</v>
      </c>
      <c r="G18" s="33">
        <v>0</v>
      </c>
      <c r="H18" s="34">
        <v>0</v>
      </c>
      <c r="I18" s="35">
        <v>0</v>
      </c>
      <c r="J18" s="36">
        <f t="shared" si="1"/>
        <v>0</v>
      </c>
      <c r="K18" s="34">
        <v>0</v>
      </c>
      <c r="L18" s="37">
        <f t="shared" si="2"/>
        <v>75</v>
      </c>
      <c r="M18" s="37">
        <f t="shared" si="3"/>
        <v>2.25</v>
      </c>
      <c r="N18" s="23">
        <f t="shared" si="4"/>
        <v>5.4375</v>
      </c>
      <c r="O18" s="23">
        <v>0</v>
      </c>
      <c r="P18" s="23">
        <v>0</v>
      </c>
      <c r="Q18" s="23">
        <v>0</v>
      </c>
      <c r="R18" s="23">
        <f t="shared" si="5"/>
        <v>7.6875</v>
      </c>
      <c r="S18" s="53">
        <f t="shared" si="6"/>
        <v>67.3125</v>
      </c>
    </row>
    <row r="19" spans="1:19" s="49" customFormat="1" ht="15.75" x14ac:dyDescent="0.3">
      <c r="A19" s="43">
        <v>8</v>
      </c>
      <c r="B19" s="19" t="s">
        <v>42</v>
      </c>
      <c r="C19" s="50" t="s">
        <v>43</v>
      </c>
      <c r="D19" s="47"/>
      <c r="E19" s="22">
        <v>15</v>
      </c>
      <c r="F19" s="45">
        <v>5</v>
      </c>
      <c r="G19" s="33">
        <v>0</v>
      </c>
      <c r="H19" s="34">
        <v>0</v>
      </c>
      <c r="I19" s="35">
        <v>0</v>
      </c>
      <c r="J19" s="36">
        <f t="shared" si="1"/>
        <v>0</v>
      </c>
      <c r="K19" s="34">
        <v>0</v>
      </c>
      <c r="L19" s="37">
        <f t="shared" si="2"/>
        <v>75</v>
      </c>
      <c r="M19" s="37">
        <f t="shared" si="3"/>
        <v>2.25</v>
      </c>
      <c r="N19" s="23">
        <f t="shared" si="4"/>
        <v>5.4375</v>
      </c>
      <c r="O19" s="23">
        <v>0</v>
      </c>
      <c r="P19" s="23">
        <v>0</v>
      </c>
      <c r="Q19" s="23">
        <v>0</v>
      </c>
      <c r="R19" s="23">
        <f t="shared" si="5"/>
        <v>7.6875</v>
      </c>
      <c r="S19" s="53">
        <f t="shared" si="6"/>
        <v>67.3125</v>
      </c>
    </row>
    <row r="20" spans="1:19" s="49" customFormat="1" ht="15.75" x14ac:dyDescent="0.3">
      <c r="A20" s="43">
        <v>9</v>
      </c>
      <c r="B20" s="19" t="s">
        <v>44</v>
      </c>
      <c r="C20" s="50" t="s">
        <v>45</v>
      </c>
      <c r="D20" s="47" t="s">
        <v>35</v>
      </c>
      <c r="E20" s="22">
        <v>15</v>
      </c>
      <c r="F20" s="45">
        <v>5</v>
      </c>
      <c r="G20" s="33">
        <v>0</v>
      </c>
      <c r="H20" s="34">
        <v>0</v>
      </c>
      <c r="I20" s="35">
        <v>0</v>
      </c>
      <c r="J20" s="36">
        <f t="shared" si="1"/>
        <v>0</v>
      </c>
      <c r="K20" s="34">
        <v>0</v>
      </c>
      <c r="L20" s="37">
        <f t="shared" si="2"/>
        <v>75</v>
      </c>
      <c r="M20" s="37">
        <f t="shared" si="3"/>
        <v>2.25</v>
      </c>
      <c r="N20" s="23">
        <f t="shared" si="4"/>
        <v>5.4375</v>
      </c>
      <c r="O20" s="23">
        <v>0</v>
      </c>
      <c r="P20" s="23">
        <v>0</v>
      </c>
      <c r="Q20" s="23">
        <v>0</v>
      </c>
      <c r="R20" s="23">
        <f t="shared" si="5"/>
        <v>7.6875</v>
      </c>
      <c r="S20" s="53">
        <f t="shared" si="6"/>
        <v>67.3125</v>
      </c>
    </row>
    <row r="21" spans="1:19" s="16" customFormat="1" x14ac:dyDescent="0.3">
      <c r="A21" s="5"/>
      <c r="B21" s="51"/>
      <c r="E21" s="52">
        <f>SUM(E15:E20)</f>
        <v>87</v>
      </c>
      <c r="F21" s="53">
        <f>SUM(F15:F20)</f>
        <v>43.62</v>
      </c>
      <c r="G21" s="53">
        <f>SUM(G15:G15)</f>
        <v>0</v>
      </c>
      <c r="H21" s="53">
        <f>SUM(H15:H15)</f>
        <v>0</v>
      </c>
      <c r="I21" s="53">
        <f>SUM(I15:I15)</f>
        <v>0</v>
      </c>
      <c r="J21" s="53">
        <f>SUM(J15:J15)</f>
        <v>0</v>
      </c>
      <c r="K21" s="53">
        <f>SUM(K15:K15)</f>
        <v>0</v>
      </c>
      <c r="L21" s="53">
        <f t="shared" ref="L21:S21" si="7">SUM(L15:L20)</f>
        <v>614.28</v>
      </c>
      <c r="M21" s="53">
        <f t="shared" si="7"/>
        <v>18.4284</v>
      </c>
      <c r="N21" s="53">
        <f t="shared" si="7"/>
        <v>44.535299999999999</v>
      </c>
      <c r="O21" s="53">
        <f t="shared" si="7"/>
        <v>0</v>
      </c>
      <c r="P21" s="53">
        <f t="shared" si="7"/>
        <v>0</v>
      </c>
      <c r="Q21" s="53">
        <f t="shared" si="7"/>
        <v>0</v>
      </c>
      <c r="R21" s="53">
        <f t="shared" si="7"/>
        <v>62.963699999999996</v>
      </c>
      <c r="S21" s="53">
        <f t="shared" si="7"/>
        <v>551.31629999999996</v>
      </c>
    </row>
    <row r="22" spans="1:19" x14ac:dyDescent="0.25">
      <c r="B22" s="56"/>
      <c r="E22" s="57"/>
      <c r="F22" s="58"/>
      <c r="G22" s="59"/>
      <c r="H22" s="14"/>
      <c r="I22" s="59"/>
      <c r="J22" s="14"/>
      <c r="K22" s="14"/>
      <c r="L22" s="60"/>
      <c r="M22" s="14"/>
      <c r="N22" s="14"/>
      <c r="O22" s="14"/>
      <c r="P22" s="14"/>
      <c r="Q22" s="59"/>
      <c r="R22" s="59"/>
      <c r="S22" s="61"/>
    </row>
    <row r="23" spans="1:19" x14ac:dyDescent="0.25">
      <c r="B23" s="62" t="s">
        <v>46</v>
      </c>
      <c r="C23" s="16"/>
      <c r="D23" s="63"/>
      <c r="E23" s="64">
        <f>E12*E21</f>
        <v>2610</v>
      </c>
      <c r="F23" s="65">
        <f>F21+F12</f>
        <v>70.3</v>
      </c>
      <c r="G23" s="64">
        <f>G12*G21</f>
        <v>0</v>
      </c>
      <c r="H23" s="64">
        <f>H12*H21</f>
        <v>0</v>
      </c>
      <c r="I23" s="64">
        <f>I12*I21</f>
        <v>0</v>
      </c>
      <c r="J23" s="64">
        <f>J12*J21</f>
        <v>0</v>
      </c>
      <c r="K23" s="64">
        <f>K12*K21</f>
        <v>0</v>
      </c>
      <c r="L23" s="66">
        <f t="shared" ref="L23:S23" si="8">L21+L12</f>
        <v>1014.48</v>
      </c>
      <c r="M23" s="66">
        <f t="shared" si="8"/>
        <v>30.434399999999997</v>
      </c>
      <c r="N23" s="66">
        <f t="shared" si="8"/>
        <v>73.549800000000005</v>
      </c>
      <c r="O23" s="66">
        <f t="shared" si="8"/>
        <v>0</v>
      </c>
      <c r="P23" s="66">
        <f t="shared" si="8"/>
        <v>0</v>
      </c>
      <c r="Q23" s="66">
        <f t="shared" si="8"/>
        <v>0</v>
      </c>
      <c r="R23" s="66">
        <f t="shared" si="8"/>
        <v>103.98419999999999</v>
      </c>
      <c r="S23" s="66">
        <f t="shared" si="8"/>
        <v>910.49579999999992</v>
      </c>
    </row>
    <row r="27" spans="1:19" x14ac:dyDescent="0.25">
      <c r="C27" s="3" t="s">
        <v>47</v>
      </c>
      <c r="H27" s="3" t="s">
        <v>47</v>
      </c>
      <c r="O27" s="3" t="s">
        <v>47</v>
      </c>
    </row>
    <row r="28" spans="1:19" x14ac:dyDescent="0.25">
      <c r="C28" s="3" t="s">
        <v>48</v>
      </c>
      <c r="H28" s="3" t="s">
        <v>49</v>
      </c>
      <c r="O28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paperSize="5" scale="8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O9" sqref="O9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71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39" t="s">
        <v>4</v>
      </c>
      <c r="F6" s="239" t="s">
        <v>5</v>
      </c>
      <c r="G6" s="239" t="s">
        <v>6</v>
      </c>
      <c r="H6" s="239" t="s">
        <v>7</v>
      </c>
      <c r="I6" s="239"/>
      <c r="J6" s="239" t="s">
        <v>8</v>
      </c>
      <c r="K6" s="239" t="s">
        <v>9</v>
      </c>
      <c r="L6" s="239" t="s">
        <v>5</v>
      </c>
      <c r="M6" s="239"/>
      <c r="N6" s="239"/>
      <c r="O6" s="239"/>
      <c r="P6" s="239"/>
      <c r="Q6" s="239"/>
      <c r="R6" s="239" t="s">
        <v>10</v>
      </c>
      <c r="S6" s="239" t="s">
        <v>5</v>
      </c>
    </row>
    <row r="7" spans="1:102" x14ac:dyDescent="0.25">
      <c r="B7" s="281"/>
      <c r="C7" s="283"/>
      <c r="D7" s="285"/>
      <c r="E7" s="240" t="s">
        <v>11</v>
      </c>
      <c r="F7" s="240" t="s">
        <v>12</v>
      </c>
      <c r="G7" s="240" t="s">
        <v>13</v>
      </c>
      <c r="H7" s="240" t="s">
        <v>14</v>
      </c>
      <c r="I7" s="11" t="s">
        <v>15</v>
      </c>
      <c r="J7" s="240" t="s">
        <v>16</v>
      </c>
      <c r="K7" s="240" t="s">
        <v>17</v>
      </c>
      <c r="L7" s="240" t="s">
        <v>18</v>
      </c>
      <c r="M7" s="12" t="s">
        <v>19</v>
      </c>
      <c r="N7" s="12" t="s">
        <v>20</v>
      </c>
      <c r="O7" s="12" t="s">
        <v>21</v>
      </c>
      <c r="P7" s="240" t="s">
        <v>22</v>
      </c>
      <c r="Q7" s="240" t="s">
        <v>23</v>
      </c>
      <c r="R7" s="240" t="s">
        <v>24</v>
      </c>
      <c r="S7" s="24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80.039999999999992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80.039999999999992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80.039999999999992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80.039999999999992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0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0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0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73</v>
      </c>
      <c r="D18" s="81"/>
      <c r="E18" s="74">
        <v>5</v>
      </c>
      <c r="F18" s="82">
        <v>12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60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60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5</v>
      </c>
      <c r="F19" s="105">
        <f t="shared" ref="F19:R19" si="1">SUM(F14:F17)</f>
        <v>33.619999999999997</v>
      </c>
      <c r="G19" s="148">
        <f t="shared" si="1"/>
        <v>0</v>
      </c>
      <c r="H19" s="148">
        <f t="shared" si="1"/>
        <v>0</v>
      </c>
      <c r="I19" s="138">
        <f t="shared" si="1"/>
        <v>0</v>
      </c>
      <c r="J19" s="148">
        <f t="shared" si="1"/>
        <v>0</v>
      </c>
      <c r="K19" s="148">
        <f t="shared" si="1"/>
        <v>0</v>
      </c>
      <c r="L19" s="148">
        <f>SUM(L14:L18)</f>
        <v>60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60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11</v>
      </c>
      <c r="F22" s="52">
        <f t="shared" ref="F22:S22" si="2">F19+F11</f>
        <v>46.959999999999994</v>
      </c>
      <c r="G22" s="52">
        <f t="shared" si="2"/>
        <v>0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0</v>
      </c>
      <c r="L22" s="52">
        <f t="shared" si="2"/>
        <v>140.04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140.04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A3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75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41" t="s">
        <v>4</v>
      </c>
      <c r="F6" s="241" t="s">
        <v>5</v>
      </c>
      <c r="G6" s="241" t="s">
        <v>6</v>
      </c>
      <c r="H6" s="241" t="s">
        <v>7</v>
      </c>
      <c r="I6" s="241"/>
      <c r="J6" s="241" t="s">
        <v>8</v>
      </c>
      <c r="K6" s="241" t="s">
        <v>9</v>
      </c>
      <c r="L6" s="241" t="s">
        <v>5</v>
      </c>
      <c r="M6" s="241"/>
      <c r="N6" s="241"/>
      <c r="O6" s="241"/>
      <c r="P6" s="241"/>
      <c r="Q6" s="241"/>
      <c r="R6" s="241" t="s">
        <v>10</v>
      </c>
      <c r="S6" s="241" t="s">
        <v>5</v>
      </c>
    </row>
    <row r="7" spans="1:102" x14ac:dyDescent="0.25">
      <c r="B7" s="281"/>
      <c r="C7" s="283"/>
      <c r="D7" s="285"/>
      <c r="E7" s="242" t="s">
        <v>11</v>
      </c>
      <c r="F7" s="242" t="s">
        <v>12</v>
      </c>
      <c r="G7" s="242" t="s">
        <v>13</v>
      </c>
      <c r="H7" s="242" t="s">
        <v>14</v>
      </c>
      <c r="I7" s="11" t="s">
        <v>15</v>
      </c>
      <c r="J7" s="242" t="s">
        <v>16</v>
      </c>
      <c r="K7" s="242" t="s">
        <v>17</v>
      </c>
      <c r="L7" s="242" t="s">
        <v>18</v>
      </c>
      <c r="M7" s="12" t="s">
        <v>19</v>
      </c>
      <c r="N7" s="12" t="s">
        <v>20</v>
      </c>
      <c r="O7" s="12" t="s">
        <v>21</v>
      </c>
      <c r="P7" s="242" t="s">
        <v>22</v>
      </c>
      <c r="Q7" s="242" t="s">
        <v>23</v>
      </c>
      <c r="R7" s="242" t="s">
        <v>24</v>
      </c>
      <c r="S7" s="24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10</v>
      </c>
      <c r="F10" s="48">
        <v>13.34</v>
      </c>
      <c r="G10" s="136">
        <v>0</v>
      </c>
      <c r="H10" s="137">
        <v>0</v>
      </c>
      <c r="I10" s="138">
        <v>1.6</v>
      </c>
      <c r="J10" s="139">
        <f>F10/8*2*G10</f>
        <v>0</v>
      </c>
      <c r="K10" s="149">
        <v>0</v>
      </c>
      <c r="L10" s="48">
        <f>E10*F10+J10+I10</f>
        <v>135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135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10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135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135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0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0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0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6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60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60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76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6</v>
      </c>
      <c r="F19" s="105">
        <f t="shared" ref="F19:R19" si="1">SUM(F14:F17)</f>
        <v>38.619999999999997</v>
      </c>
      <c r="G19" s="148">
        <f t="shared" si="1"/>
        <v>0</v>
      </c>
      <c r="H19" s="148">
        <f t="shared" si="1"/>
        <v>0</v>
      </c>
      <c r="I19" s="138">
        <f t="shared" si="1"/>
        <v>0</v>
      </c>
      <c r="J19" s="148">
        <f t="shared" si="1"/>
        <v>0</v>
      </c>
      <c r="K19" s="148">
        <f t="shared" si="1"/>
        <v>0</v>
      </c>
      <c r="L19" s="148">
        <f>SUM(L14:L18)</f>
        <v>60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60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16</v>
      </c>
      <c r="F22" s="52">
        <f t="shared" ref="F22:S22" si="2">F19+F11</f>
        <v>51.959999999999994</v>
      </c>
      <c r="G22" s="52">
        <f t="shared" si="2"/>
        <v>0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0</v>
      </c>
      <c r="L22" s="52">
        <f t="shared" si="2"/>
        <v>195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195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opLeftCell="A3" workbookViewId="0">
      <selection activeCell="A3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77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43" t="s">
        <v>4</v>
      </c>
      <c r="F6" s="243" t="s">
        <v>5</v>
      </c>
      <c r="G6" s="243" t="s">
        <v>6</v>
      </c>
      <c r="H6" s="243" t="s">
        <v>7</v>
      </c>
      <c r="I6" s="243"/>
      <c r="J6" s="243" t="s">
        <v>8</v>
      </c>
      <c r="K6" s="243" t="s">
        <v>9</v>
      </c>
      <c r="L6" s="243" t="s">
        <v>5</v>
      </c>
      <c r="M6" s="243"/>
      <c r="N6" s="243"/>
      <c r="O6" s="243"/>
      <c r="P6" s="243"/>
      <c r="Q6" s="243"/>
      <c r="R6" s="243" t="s">
        <v>10</v>
      </c>
      <c r="S6" s="243" t="s">
        <v>5</v>
      </c>
    </row>
    <row r="7" spans="1:102" x14ac:dyDescent="0.25">
      <c r="B7" s="281"/>
      <c r="C7" s="283"/>
      <c r="D7" s="285"/>
      <c r="E7" s="244" t="s">
        <v>11</v>
      </c>
      <c r="F7" s="244" t="s">
        <v>12</v>
      </c>
      <c r="G7" s="244" t="s">
        <v>13</v>
      </c>
      <c r="H7" s="244" t="s">
        <v>14</v>
      </c>
      <c r="I7" s="11" t="s">
        <v>15</v>
      </c>
      <c r="J7" s="244" t="s">
        <v>16</v>
      </c>
      <c r="K7" s="244" t="s">
        <v>17</v>
      </c>
      <c r="L7" s="244" t="s">
        <v>18</v>
      </c>
      <c r="M7" s="12" t="s">
        <v>19</v>
      </c>
      <c r="N7" s="12" t="s">
        <v>20</v>
      </c>
      <c r="O7" s="12" t="s">
        <v>21</v>
      </c>
      <c r="P7" s="244" t="s">
        <v>22</v>
      </c>
      <c r="Q7" s="244" t="s">
        <v>23</v>
      </c>
      <c r="R7" s="244" t="s">
        <v>24</v>
      </c>
      <c r="S7" s="24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10</v>
      </c>
      <c r="F10" s="48">
        <v>13.34</v>
      </c>
      <c r="G10" s="136">
        <v>0</v>
      </c>
      <c r="H10" s="137">
        <v>0</v>
      </c>
      <c r="I10" s="138">
        <v>1.6</v>
      </c>
      <c r="J10" s="139">
        <f>F10/8*2*G10</f>
        <v>0</v>
      </c>
      <c r="K10" s="149">
        <v>0</v>
      </c>
      <c r="L10" s="48">
        <f>E10*F10+J10+I10</f>
        <v>135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135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10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135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135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6</v>
      </c>
      <c r="F15" s="82">
        <v>13.34</v>
      </c>
      <c r="G15" s="140">
        <v>0</v>
      </c>
      <c r="H15" s="141">
        <v>0</v>
      </c>
      <c r="I15" s="142">
        <v>4.96</v>
      </c>
      <c r="J15" s="143">
        <f>F15/8*2*G15</f>
        <v>0</v>
      </c>
      <c r="K15" s="150">
        <v>0</v>
      </c>
      <c r="L15" s="75">
        <f>E15*F15+J15+I15</f>
        <v>84.999999999999986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84.999999999999986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5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50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50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6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60</v>
      </c>
      <c r="M18" s="48">
        <f>L18*0</f>
        <v>0</v>
      </c>
      <c r="N18" s="48">
        <f>L18*0</f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60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17</v>
      </c>
      <c r="F19" s="105">
        <f t="shared" ref="F19:R19" si="1">SUM(F14:F17)</f>
        <v>38.619999999999997</v>
      </c>
      <c r="G19" s="148">
        <f t="shared" si="1"/>
        <v>0</v>
      </c>
      <c r="H19" s="148">
        <f t="shared" si="1"/>
        <v>0</v>
      </c>
      <c r="I19" s="138">
        <f t="shared" si="1"/>
        <v>4.96</v>
      </c>
      <c r="J19" s="148">
        <f t="shared" si="1"/>
        <v>0</v>
      </c>
      <c r="K19" s="148">
        <f t="shared" si="1"/>
        <v>0</v>
      </c>
      <c r="L19" s="148">
        <f>SUM(L14:L18)</f>
        <v>195</v>
      </c>
      <c r="M19" s="148">
        <f t="shared" si="1"/>
        <v>0</v>
      </c>
      <c r="N19" s="148">
        <f t="shared" si="1"/>
        <v>0</v>
      </c>
      <c r="O19" s="148">
        <f t="shared" si="1"/>
        <v>0</v>
      </c>
      <c r="P19" s="148">
        <f t="shared" si="1"/>
        <v>0</v>
      </c>
      <c r="Q19" s="148">
        <f t="shared" si="1"/>
        <v>0</v>
      </c>
      <c r="R19" s="148">
        <f t="shared" si="1"/>
        <v>0</v>
      </c>
      <c r="S19" s="147">
        <f>SUM(S14:S18)</f>
        <v>195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27</v>
      </c>
      <c r="F22" s="52">
        <f t="shared" ref="F22:S22" si="2">F19+F11</f>
        <v>51.959999999999994</v>
      </c>
      <c r="G22" s="52">
        <f t="shared" si="2"/>
        <v>0</v>
      </c>
      <c r="H22" s="52">
        <f t="shared" si="2"/>
        <v>0</v>
      </c>
      <c r="I22" s="52">
        <f t="shared" si="2"/>
        <v>4.96</v>
      </c>
      <c r="J22" s="52">
        <f t="shared" si="2"/>
        <v>0</v>
      </c>
      <c r="K22" s="52">
        <f t="shared" si="2"/>
        <v>0</v>
      </c>
      <c r="L22" s="52">
        <f t="shared" si="2"/>
        <v>330</v>
      </c>
      <c r="M22" s="52">
        <f t="shared" si="2"/>
        <v>0</v>
      </c>
      <c r="N22" s="52">
        <f t="shared" si="2"/>
        <v>0</v>
      </c>
      <c r="O22" s="52">
        <f t="shared" si="2"/>
        <v>0</v>
      </c>
      <c r="P22" s="52">
        <f t="shared" si="2"/>
        <v>0</v>
      </c>
      <c r="Q22" s="52">
        <f t="shared" si="2"/>
        <v>0</v>
      </c>
      <c r="R22" s="52">
        <f t="shared" si="2"/>
        <v>0</v>
      </c>
      <c r="S22" s="52">
        <f t="shared" si="2"/>
        <v>330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opLeftCell="A4" workbookViewId="0">
      <selection activeCell="A4"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79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45" t="s">
        <v>4</v>
      </c>
      <c r="F6" s="245" t="s">
        <v>5</v>
      </c>
      <c r="G6" s="245" t="s">
        <v>6</v>
      </c>
      <c r="H6" s="245" t="s">
        <v>7</v>
      </c>
      <c r="I6" s="245"/>
      <c r="J6" s="245" t="s">
        <v>8</v>
      </c>
      <c r="K6" s="245" t="s">
        <v>9</v>
      </c>
      <c r="L6" s="245" t="s">
        <v>5</v>
      </c>
      <c r="M6" s="245"/>
      <c r="N6" s="245"/>
      <c r="O6" s="245"/>
      <c r="P6" s="245"/>
      <c r="Q6" s="245"/>
      <c r="R6" s="245" t="s">
        <v>10</v>
      </c>
      <c r="S6" s="245" t="s">
        <v>5</v>
      </c>
    </row>
    <row r="7" spans="1:102" x14ac:dyDescent="0.25">
      <c r="B7" s="281"/>
      <c r="C7" s="283"/>
      <c r="D7" s="285"/>
      <c r="E7" s="246" t="s">
        <v>11</v>
      </c>
      <c r="F7" s="246" t="s">
        <v>12</v>
      </c>
      <c r="G7" s="246" t="s">
        <v>13</v>
      </c>
      <c r="H7" s="246" t="s">
        <v>14</v>
      </c>
      <c r="I7" s="11" t="s">
        <v>15</v>
      </c>
      <c r="J7" s="246" t="s">
        <v>16</v>
      </c>
      <c r="K7" s="246" t="s">
        <v>17</v>
      </c>
      <c r="L7" s="246" t="s">
        <v>18</v>
      </c>
      <c r="M7" s="12" t="s">
        <v>19</v>
      </c>
      <c r="N7" s="12" t="s">
        <v>20</v>
      </c>
      <c r="O7" s="12" t="s">
        <v>21</v>
      </c>
      <c r="P7" s="246" t="s">
        <v>22</v>
      </c>
      <c r="Q7" s="246" t="s">
        <v>23</v>
      </c>
      <c r="R7" s="246" t="s">
        <v>24</v>
      </c>
      <c r="S7" s="24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8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106.72</v>
      </c>
      <c r="M15" s="48">
        <f t="shared" si="1"/>
        <v>3.2016</v>
      </c>
      <c r="N15" s="48">
        <f t="shared" si="2"/>
        <v>7.7371999999999996</v>
      </c>
      <c r="O15" s="75">
        <v>0</v>
      </c>
      <c r="P15" s="75">
        <v>0</v>
      </c>
      <c r="Q15" s="75">
        <v>0</v>
      </c>
      <c r="R15" s="75">
        <f>Q15+P15+O15+N15+M15</f>
        <v>10.938800000000001</v>
      </c>
      <c r="S15" s="104">
        <f>L15-R15</f>
        <v>95.781199999999998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100</v>
      </c>
      <c r="M17" s="48">
        <f t="shared" si="1"/>
        <v>3</v>
      </c>
      <c r="N17" s="48">
        <f t="shared" si="2"/>
        <v>7.2499999999999991</v>
      </c>
      <c r="O17" s="75">
        <v>0</v>
      </c>
      <c r="P17" s="75">
        <v>0</v>
      </c>
      <c r="Q17" s="75">
        <v>0</v>
      </c>
      <c r="R17" s="75">
        <f>Q17+P17+O17+N17+M17</f>
        <v>10.25</v>
      </c>
      <c r="S17" s="104">
        <f>L17-R17</f>
        <v>89.75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18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206.72</v>
      </c>
      <c r="M19" s="48">
        <f t="shared" si="1"/>
        <v>6.2016</v>
      </c>
      <c r="N19" s="48">
        <f t="shared" si="2"/>
        <v>14.9872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21.188800000000001</v>
      </c>
      <c r="S19" s="147">
        <f>SUM(S14:S18)</f>
        <v>185.53120000000001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33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406.82</v>
      </c>
      <c r="M22" s="52">
        <f t="shared" si="4"/>
        <v>12.204599999999999</v>
      </c>
      <c r="N22" s="52">
        <f t="shared" si="4"/>
        <v>29.494450000000001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41.69905</v>
      </c>
      <c r="S22" s="52">
        <f t="shared" si="4"/>
        <v>365.12094999999999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77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47" t="s">
        <v>4</v>
      </c>
      <c r="F6" s="247" t="s">
        <v>5</v>
      </c>
      <c r="G6" s="247" t="s">
        <v>6</v>
      </c>
      <c r="H6" s="247" t="s">
        <v>7</v>
      </c>
      <c r="I6" s="247"/>
      <c r="J6" s="247" t="s">
        <v>8</v>
      </c>
      <c r="K6" s="247" t="s">
        <v>9</v>
      </c>
      <c r="L6" s="247" t="s">
        <v>5</v>
      </c>
      <c r="M6" s="247"/>
      <c r="N6" s="247"/>
      <c r="O6" s="247"/>
      <c r="P6" s="247"/>
      <c r="Q6" s="247"/>
      <c r="R6" s="247" t="s">
        <v>10</v>
      </c>
      <c r="S6" s="247" t="s">
        <v>5</v>
      </c>
    </row>
    <row r="7" spans="1:102" x14ac:dyDescent="0.25">
      <c r="B7" s="281"/>
      <c r="C7" s="283"/>
      <c r="D7" s="285"/>
      <c r="E7" s="248" t="s">
        <v>11</v>
      </c>
      <c r="F7" s="248" t="s">
        <v>12</v>
      </c>
      <c r="G7" s="248" t="s">
        <v>13</v>
      </c>
      <c r="H7" s="248" t="s">
        <v>14</v>
      </c>
      <c r="I7" s="11" t="s">
        <v>15</v>
      </c>
      <c r="J7" s="248" t="s">
        <v>16</v>
      </c>
      <c r="K7" s="248" t="s">
        <v>17</v>
      </c>
      <c r="L7" s="248" t="s">
        <v>18</v>
      </c>
      <c r="M7" s="12" t="s">
        <v>19</v>
      </c>
      <c r="N7" s="12" t="s">
        <v>20</v>
      </c>
      <c r="O7" s="12" t="s">
        <v>21</v>
      </c>
      <c r="P7" s="248" t="s">
        <v>22</v>
      </c>
      <c r="Q7" s="248" t="s">
        <v>23</v>
      </c>
      <c r="R7" s="248" t="s">
        <v>24</v>
      </c>
      <c r="S7" s="24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13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173.42</v>
      </c>
      <c r="M15" s="48">
        <f t="shared" si="1"/>
        <v>5.2025999999999994</v>
      </c>
      <c r="N15" s="48">
        <f t="shared" si="2"/>
        <v>12.572949999999999</v>
      </c>
      <c r="O15" s="75">
        <v>0</v>
      </c>
      <c r="P15" s="75">
        <v>0</v>
      </c>
      <c r="Q15" s="75">
        <v>0</v>
      </c>
      <c r="R15" s="75">
        <f>Q15+P15+O15+N15+M15</f>
        <v>17.775549999999999</v>
      </c>
      <c r="S15" s="104">
        <f>L15-R15</f>
        <v>155.64444999999998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13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173.42</v>
      </c>
      <c r="M19" s="48">
        <f t="shared" si="1"/>
        <v>5.2025999999999994</v>
      </c>
      <c r="N19" s="48">
        <f t="shared" si="2"/>
        <v>12.572949999999999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17.775549999999999</v>
      </c>
      <c r="S19" s="147">
        <f>SUM(S14:S18)</f>
        <v>155.64444999999998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28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373.52</v>
      </c>
      <c r="M22" s="52">
        <f t="shared" si="4"/>
        <v>11.205599999999999</v>
      </c>
      <c r="N22" s="52">
        <f t="shared" si="4"/>
        <v>27.080199999999998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38.285799999999995</v>
      </c>
      <c r="S22" s="52">
        <f t="shared" si="4"/>
        <v>335.23419999999999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activeCell="S2" sqref="S2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81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49" t="s">
        <v>4</v>
      </c>
      <c r="F6" s="249" t="s">
        <v>5</v>
      </c>
      <c r="G6" s="249" t="s">
        <v>6</v>
      </c>
      <c r="H6" s="249" t="s">
        <v>7</v>
      </c>
      <c r="I6" s="249"/>
      <c r="J6" s="249" t="s">
        <v>8</v>
      </c>
      <c r="K6" s="249" t="s">
        <v>9</v>
      </c>
      <c r="L6" s="249" t="s">
        <v>5</v>
      </c>
      <c r="M6" s="249"/>
      <c r="N6" s="249"/>
      <c r="O6" s="249"/>
      <c r="P6" s="249"/>
      <c r="Q6" s="249"/>
      <c r="R6" s="249" t="s">
        <v>10</v>
      </c>
      <c r="S6" s="249" t="s">
        <v>5</v>
      </c>
    </row>
    <row r="7" spans="1:102" x14ac:dyDescent="0.25">
      <c r="B7" s="281"/>
      <c r="C7" s="283"/>
      <c r="D7" s="285"/>
      <c r="E7" s="250" t="s">
        <v>11</v>
      </c>
      <c r="F7" s="250" t="s">
        <v>12</v>
      </c>
      <c r="G7" s="250" t="s">
        <v>13</v>
      </c>
      <c r="H7" s="250" t="s">
        <v>14</v>
      </c>
      <c r="I7" s="11" t="s">
        <v>15</v>
      </c>
      <c r="J7" s="250" t="s">
        <v>16</v>
      </c>
      <c r="K7" s="250" t="s">
        <v>17</v>
      </c>
      <c r="L7" s="250" t="s">
        <v>18</v>
      </c>
      <c r="M7" s="12" t="s">
        <v>19</v>
      </c>
      <c r="N7" s="12" t="s">
        <v>20</v>
      </c>
      <c r="O7" s="12" t="s">
        <v>21</v>
      </c>
      <c r="P7" s="250" t="s">
        <v>22</v>
      </c>
      <c r="Q7" s="250" t="s">
        <v>23</v>
      </c>
      <c r="R7" s="250" t="s">
        <v>24</v>
      </c>
      <c r="S7" s="25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20.510249999999999</v>
      </c>
      <c r="S19" s="147">
        <f>SUM(S14:S18)</f>
        <v>179.58974999999998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30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400.2</v>
      </c>
      <c r="M22" s="52">
        <f t="shared" si="4"/>
        <v>12.005999999999998</v>
      </c>
      <c r="N22" s="52">
        <f t="shared" si="4"/>
        <v>29.014499999999998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41.020499999999998</v>
      </c>
      <c r="S22" s="52">
        <f t="shared" si="4"/>
        <v>359.17949999999996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activeCell="C27" sqref="C2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80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51" t="s">
        <v>4</v>
      </c>
      <c r="F6" s="251" t="s">
        <v>5</v>
      </c>
      <c r="G6" s="251" t="s">
        <v>6</v>
      </c>
      <c r="H6" s="251" t="s">
        <v>7</v>
      </c>
      <c r="I6" s="251"/>
      <c r="J6" s="251" t="s">
        <v>8</v>
      </c>
      <c r="K6" s="251" t="s">
        <v>9</v>
      </c>
      <c r="L6" s="251" t="s">
        <v>5</v>
      </c>
      <c r="M6" s="251"/>
      <c r="N6" s="251"/>
      <c r="O6" s="251"/>
      <c r="P6" s="251"/>
      <c r="Q6" s="251"/>
      <c r="R6" s="251" t="s">
        <v>10</v>
      </c>
      <c r="S6" s="251" t="s">
        <v>5</v>
      </c>
    </row>
    <row r="7" spans="1:102" x14ac:dyDescent="0.25">
      <c r="B7" s="281"/>
      <c r="C7" s="283"/>
      <c r="D7" s="285"/>
      <c r="E7" s="252" t="s">
        <v>11</v>
      </c>
      <c r="F7" s="252" t="s">
        <v>12</v>
      </c>
      <c r="G7" s="252" t="s">
        <v>13</v>
      </c>
      <c r="H7" s="252" t="s">
        <v>14</v>
      </c>
      <c r="I7" s="11" t="s">
        <v>15</v>
      </c>
      <c r="J7" s="252" t="s">
        <v>16</v>
      </c>
      <c r="K7" s="252" t="s">
        <v>17</v>
      </c>
      <c r="L7" s="252" t="s">
        <v>18</v>
      </c>
      <c r="M7" s="12" t="s">
        <v>19</v>
      </c>
      <c r="N7" s="12" t="s">
        <v>20</v>
      </c>
      <c r="O7" s="12" t="s">
        <v>21</v>
      </c>
      <c r="P7" s="252" t="s">
        <v>22</v>
      </c>
      <c r="Q7" s="252" t="s">
        <v>23</v>
      </c>
      <c r="R7" s="252" t="s">
        <v>24</v>
      </c>
      <c r="S7" s="25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35</v>
      </c>
      <c r="Q10" s="48">
        <v>0</v>
      </c>
      <c r="R10" s="48">
        <f>Q10+P10+O10+N10+M10</f>
        <v>55.510249999999999</v>
      </c>
      <c r="S10" s="163">
        <f>L10-R10</f>
        <v>144.58974999999998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35</v>
      </c>
      <c r="Q11" s="147">
        <f t="shared" si="0"/>
        <v>0</v>
      </c>
      <c r="R11" s="147">
        <f t="shared" si="0"/>
        <v>55.510249999999999</v>
      </c>
      <c r="S11" s="147">
        <f t="shared" si="0"/>
        <v>144.58974999999998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35</v>
      </c>
      <c r="Q15" s="75">
        <v>0</v>
      </c>
      <c r="R15" s="75">
        <f>Q15+P15+O15+N15+M15</f>
        <v>55.510249999999999</v>
      </c>
      <c r="S15" s="104">
        <f>L15-R15</f>
        <v>144.58974999999998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35</v>
      </c>
      <c r="Q19" s="148">
        <f t="shared" si="3"/>
        <v>0</v>
      </c>
      <c r="R19" s="148">
        <f t="shared" si="3"/>
        <v>55.510249999999999</v>
      </c>
      <c r="S19" s="147">
        <f>SUM(S14:S18)</f>
        <v>144.58974999999998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30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400.2</v>
      </c>
      <c r="M22" s="52">
        <f t="shared" si="4"/>
        <v>12.005999999999998</v>
      </c>
      <c r="N22" s="52">
        <f t="shared" si="4"/>
        <v>29.014499999999998</v>
      </c>
      <c r="O22" s="52">
        <f t="shared" si="4"/>
        <v>0</v>
      </c>
      <c r="P22" s="52">
        <f t="shared" si="4"/>
        <v>70</v>
      </c>
      <c r="Q22" s="52">
        <f t="shared" si="4"/>
        <v>0</v>
      </c>
      <c r="R22" s="52">
        <f t="shared" si="4"/>
        <v>111.0205</v>
      </c>
      <c r="S22" s="52">
        <f t="shared" si="4"/>
        <v>289.17949999999996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82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53" t="s">
        <v>4</v>
      </c>
      <c r="F6" s="253" t="s">
        <v>5</v>
      </c>
      <c r="G6" s="253" t="s">
        <v>6</v>
      </c>
      <c r="H6" s="253" t="s">
        <v>7</v>
      </c>
      <c r="I6" s="253"/>
      <c r="J6" s="253" t="s">
        <v>8</v>
      </c>
      <c r="K6" s="253" t="s">
        <v>9</v>
      </c>
      <c r="L6" s="253" t="s">
        <v>5</v>
      </c>
      <c r="M6" s="253"/>
      <c r="N6" s="253"/>
      <c r="O6" s="253"/>
      <c r="P6" s="253"/>
      <c r="Q6" s="253"/>
      <c r="R6" s="253" t="s">
        <v>10</v>
      </c>
      <c r="S6" s="253" t="s">
        <v>5</v>
      </c>
    </row>
    <row r="7" spans="1:102" x14ac:dyDescent="0.25">
      <c r="B7" s="281"/>
      <c r="C7" s="283"/>
      <c r="D7" s="285"/>
      <c r="E7" s="254" t="s">
        <v>11</v>
      </c>
      <c r="F7" s="254" t="s">
        <v>12</v>
      </c>
      <c r="G7" s="254" t="s">
        <v>13</v>
      </c>
      <c r="H7" s="254" t="s">
        <v>14</v>
      </c>
      <c r="I7" s="11" t="s">
        <v>15</v>
      </c>
      <c r="J7" s="254" t="s">
        <v>16</v>
      </c>
      <c r="K7" s="254" t="s">
        <v>17</v>
      </c>
      <c r="L7" s="254" t="s">
        <v>18</v>
      </c>
      <c r="M7" s="12" t="s">
        <v>19</v>
      </c>
      <c r="N7" s="12" t="s">
        <v>20</v>
      </c>
      <c r="O7" s="12" t="s">
        <v>21</v>
      </c>
      <c r="P7" s="254" t="s">
        <v>22</v>
      </c>
      <c r="Q7" s="254" t="s">
        <v>23</v>
      </c>
      <c r="R7" s="254" t="s">
        <v>24</v>
      </c>
      <c r="S7" s="25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213.44</v>
      </c>
      <c r="M10" s="48">
        <f>L10*0.03</f>
        <v>6.4032</v>
      </c>
      <c r="N10" s="48">
        <f>L10*0.0725</f>
        <v>15.474399999999999</v>
      </c>
      <c r="O10" s="48">
        <v>0</v>
      </c>
      <c r="P10" s="45">
        <v>0</v>
      </c>
      <c r="Q10" s="48">
        <v>0</v>
      </c>
      <c r="R10" s="48">
        <f>Q10+P10+O10+N10+M10</f>
        <v>21.877600000000001</v>
      </c>
      <c r="S10" s="163">
        <f>L10-R10</f>
        <v>191.5624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213.44</v>
      </c>
      <c r="M11" s="147">
        <f t="shared" si="0"/>
        <v>6.4032</v>
      </c>
      <c r="N11" s="147">
        <f t="shared" si="0"/>
        <v>15.474399999999999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21.877600000000001</v>
      </c>
      <c r="S11" s="147">
        <f t="shared" si="0"/>
        <v>191.5624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 t="shared" ref="M14:M19" si="1">L14*0.03</f>
        <v>0</v>
      </c>
      <c r="N14" s="48">
        <f t="shared" ref="N14:N19" si="2">L14*0.0725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si="1"/>
        <v>6.0029999999999992</v>
      </c>
      <c r="N15" s="48">
        <f t="shared" si="2"/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 t="shared" si="1"/>
        <v>0</v>
      </c>
      <c r="N16" s="48">
        <f t="shared" si="2"/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0</v>
      </c>
      <c r="F17" s="82">
        <v>10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48">
        <f>E17*F17+J17+I17</f>
        <v>0</v>
      </c>
      <c r="M17" s="48">
        <f t="shared" si="1"/>
        <v>0</v>
      </c>
      <c r="N17" s="48">
        <f t="shared" si="2"/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x14ac:dyDescent="0.25">
      <c r="A18" s="92"/>
      <c r="B18" s="71" t="s">
        <v>74</v>
      </c>
      <c r="C18" s="102" t="s">
        <v>78</v>
      </c>
      <c r="D18" s="81"/>
      <c r="E18" s="74">
        <v>0</v>
      </c>
      <c r="F18" s="82">
        <v>10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0</v>
      </c>
      <c r="M18" s="48">
        <f t="shared" si="1"/>
        <v>0</v>
      </c>
      <c r="N18" s="48">
        <f t="shared" si="2"/>
        <v>0</v>
      </c>
      <c r="O18" s="75">
        <v>0</v>
      </c>
      <c r="P18" s="75">
        <v>0</v>
      </c>
      <c r="Q18" s="75">
        <v>0</v>
      </c>
      <c r="R18" s="75">
        <f>Q18+P18+O18+N18+M18</f>
        <v>0</v>
      </c>
      <c r="S18" s="104">
        <f>L18-R18</f>
        <v>0</v>
      </c>
      <c r="T18" s="235"/>
      <c r="U18" s="236"/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05">
        <f>SUM(E14:E18)</f>
        <v>15</v>
      </c>
      <c r="F19" s="105">
        <f t="shared" ref="F19:R19" si="3">SUM(F14:F17)</f>
        <v>38.619999999999997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>SUM(L14:L18)</f>
        <v>200.1</v>
      </c>
      <c r="M19" s="48">
        <f t="shared" si="1"/>
        <v>6.0029999999999992</v>
      </c>
      <c r="N19" s="48">
        <f t="shared" si="2"/>
        <v>14.507249999999999</v>
      </c>
      <c r="O19" s="148">
        <f t="shared" si="3"/>
        <v>0</v>
      </c>
      <c r="P19" s="148">
        <f t="shared" si="3"/>
        <v>0</v>
      </c>
      <c r="Q19" s="148">
        <f t="shared" si="3"/>
        <v>0</v>
      </c>
      <c r="R19" s="148">
        <f t="shared" si="3"/>
        <v>20.510249999999999</v>
      </c>
      <c r="S19" s="147">
        <f>SUM(S14:S18)</f>
        <v>179.58974999999998</v>
      </c>
      <c r="T19" s="237"/>
      <c r="U19" s="238">
        <f>SUM(U14:U17)</f>
        <v>0</v>
      </c>
      <c r="V19" s="237"/>
      <c r="W19" s="237"/>
      <c r="X19" s="237"/>
      <c r="Y19" s="237"/>
      <c r="Z19" s="237"/>
    </row>
    <row r="20" spans="1:26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26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26" x14ac:dyDescent="0.25">
      <c r="B22" s="62" t="s">
        <v>46</v>
      </c>
      <c r="C22" s="16"/>
      <c r="D22" s="63"/>
      <c r="E22" s="52">
        <f>E19+E11</f>
        <v>31</v>
      </c>
      <c r="F22" s="52">
        <f t="shared" ref="F22:S22" si="4">F19+F11</f>
        <v>51.959999999999994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413.53999999999996</v>
      </c>
      <c r="M22" s="52">
        <f t="shared" si="4"/>
        <v>12.406199999999998</v>
      </c>
      <c r="N22" s="52">
        <f t="shared" si="4"/>
        <v>29.981649999999998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42.38785</v>
      </c>
      <c r="S22" s="52">
        <f t="shared" si="4"/>
        <v>371.15215000000001</v>
      </c>
      <c r="U22" s="40">
        <f>U19+U11</f>
        <v>0</v>
      </c>
    </row>
    <row r="26" spans="1:26" x14ac:dyDescent="0.25">
      <c r="C26" s="3" t="s">
        <v>47</v>
      </c>
      <c r="H26" s="3" t="s">
        <v>47</v>
      </c>
      <c r="O26" s="3" t="s">
        <v>47</v>
      </c>
    </row>
    <row r="27" spans="1:26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workbookViewId="0">
      <selection activeCell="A15" sqref="A15:XFD15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83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55" t="s">
        <v>4</v>
      </c>
      <c r="F6" s="255" t="s">
        <v>5</v>
      </c>
      <c r="G6" s="255" t="s">
        <v>6</v>
      </c>
      <c r="H6" s="255" t="s">
        <v>7</v>
      </c>
      <c r="I6" s="255"/>
      <c r="J6" s="255" t="s">
        <v>8</v>
      </c>
      <c r="K6" s="255" t="s">
        <v>9</v>
      </c>
      <c r="L6" s="255" t="s">
        <v>5</v>
      </c>
      <c r="M6" s="255"/>
      <c r="N6" s="255"/>
      <c r="O6" s="255"/>
      <c r="P6" s="255"/>
      <c r="Q6" s="255"/>
      <c r="R6" s="255" t="s">
        <v>10</v>
      </c>
      <c r="S6" s="255" t="s">
        <v>5</v>
      </c>
    </row>
    <row r="7" spans="1:102" x14ac:dyDescent="0.25">
      <c r="B7" s="281"/>
      <c r="C7" s="283"/>
      <c r="D7" s="285"/>
      <c r="E7" s="256" t="s">
        <v>11</v>
      </c>
      <c r="F7" s="256" t="s">
        <v>12</v>
      </c>
      <c r="G7" s="256" t="s">
        <v>13</v>
      </c>
      <c r="H7" s="256" t="s">
        <v>14</v>
      </c>
      <c r="I7" s="11" t="s">
        <v>15</v>
      </c>
      <c r="J7" s="256" t="s">
        <v>16</v>
      </c>
      <c r="K7" s="256" t="s">
        <v>17</v>
      </c>
      <c r="L7" s="256" t="s">
        <v>18</v>
      </c>
      <c r="M7" s="12" t="s">
        <v>19</v>
      </c>
      <c r="N7" s="12" t="s">
        <v>20</v>
      </c>
      <c r="O7" s="12" t="s">
        <v>21</v>
      </c>
      <c r="P7" s="256" t="s">
        <v>22</v>
      </c>
      <c r="Q7" s="256" t="s">
        <v>23</v>
      </c>
      <c r="R7" s="256" t="s">
        <v>24</v>
      </c>
      <c r="S7" s="25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3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4</v>
      </c>
      <c r="B14" s="71" t="s">
        <v>36</v>
      </c>
      <c r="C14" s="72" t="s">
        <v>37</v>
      </c>
      <c r="D14" s="81"/>
      <c r="E14" s="74">
        <v>15</v>
      </c>
      <c r="F14" s="82">
        <v>13.34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E14*F14+J14+I14</f>
        <v>200.1</v>
      </c>
      <c r="M14" s="48">
        <f t="shared" ref="M14:M15" si="1">L14*0.03</f>
        <v>6.0029999999999992</v>
      </c>
      <c r="N14" s="48">
        <f t="shared" ref="N14:N15" si="2">L14*0.0725</f>
        <v>14.507249999999999</v>
      </c>
      <c r="O14" s="75">
        <v>0</v>
      </c>
      <c r="P14" s="75">
        <v>0</v>
      </c>
      <c r="Q14" s="75">
        <v>0</v>
      </c>
      <c r="R14" s="75">
        <f>Q14+P14+O14+N14+M14</f>
        <v>20.510249999999999</v>
      </c>
      <c r="S14" s="104">
        <f>L14-R14</f>
        <v>179.58974999999998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ht="15.75" x14ac:dyDescent="0.3">
      <c r="A15" s="92"/>
      <c r="B15" s="99"/>
      <c r="C15" s="100"/>
      <c r="D15" s="101"/>
      <c r="E15" s="105">
        <f t="shared" ref="E15:L15" si="3">SUM(E14:E14)</f>
        <v>15</v>
      </c>
      <c r="F15" s="105">
        <f t="shared" si="3"/>
        <v>13.34</v>
      </c>
      <c r="G15" s="148">
        <f t="shared" si="3"/>
        <v>0</v>
      </c>
      <c r="H15" s="148">
        <f t="shared" si="3"/>
        <v>0</v>
      </c>
      <c r="I15" s="13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200.1</v>
      </c>
      <c r="M15" s="48">
        <f t="shared" si="1"/>
        <v>6.0029999999999992</v>
      </c>
      <c r="N15" s="48">
        <f t="shared" si="2"/>
        <v>14.507249999999999</v>
      </c>
      <c r="O15" s="148">
        <f>SUM(O14:O14)</f>
        <v>0</v>
      </c>
      <c r="P15" s="148">
        <f>SUM(P14:P14)</f>
        <v>0</v>
      </c>
      <c r="Q15" s="148">
        <f>SUM(Q14:Q14)</f>
        <v>0</v>
      </c>
      <c r="R15" s="148">
        <f>SUM(R14:R14)</f>
        <v>20.510249999999999</v>
      </c>
      <c r="S15" s="147">
        <f>SUM(S14:S14)</f>
        <v>179.58974999999998</v>
      </c>
      <c r="T15" s="237"/>
      <c r="U15" s="238">
        <f>SUM(U14:U14)</f>
        <v>0</v>
      </c>
      <c r="V15" s="237"/>
      <c r="W15" s="237"/>
      <c r="X15" s="237"/>
      <c r="Y15" s="237"/>
      <c r="Z15" s="237"/>
    </row>
    <row r="16" spans="1:102" s="93" customFormat="1" ht="15.75" x14ac:dyDescent="0.3">
      <c r="A16" s="92"/>
      <c r="B16" s="99"/>
      <c r="C16" s="100"/>
      <c r="D16" s="101"/>
      <c r="E16" s="111"/>
      <c r="F16" s="112"/>
      <c r="G16" s="113"/>
      <c r="H16" s="114"/>
      <c r="I16" s="115"/>
      <c r="J16" s="116"/>
      <c r="K16" s="114"/>
      <c r="L16" s="112"/>
      <c r="M16" s="117"/>
      <c r="N16" s="117"/>
      <c r="O16" s="117"/>
      <c r="P16" s="117"/>
      <c r="Q16" s="117"/>
      <c r="R16" s="117"/>
      <c r="S16" s="118"/>
      <c r="T16" s="237"/>
      <c r="U16" s="237"/>
      <c r="V16" s="237"/>
      <c r="W16" s="237"/>
      <c r="X16" s="237"/>
      <c r="Y16" s="237"/>
      <c r="Z16" s="237"/>
    </row>
    <row r="17" spans="2:26" x14ac:dyDescent="0.25">
      <c r="B17" s="56"/>
      <c r="E17" s="57"/>
      <c r="F17" s="58"/>
      <c r="G17" s="59"/>
      <c r="H17" s="14"/>
      <c r="I17" s="59"/>
      <c r="J17" s="14"/>
      <c r="K17" s="14"/>
      <c r="L17" s="60"/>
      <c r="M17" s="14"/>
      <c r="N17" s="14"/>
      <c r="O17" s="14"/>
      <c r="P17" s="14"/>
      <c r="Q17" s="59"/>
      <c r="R17" s="59"/>
      <c r="S17" s="61"/>
      <c r="T17" s="28"/>
      <c r="U17" s="28"/>
      <c r="V17" s="28"/>
      <c r="W17" s="28"/>
      <c r="X17" s="28"/>
      <c r="Y17" s="28"/>
      <c r="Z17" s="28"/>
    </row>
    <row r="18" spans="2:26" x14ac:dyDescent="0.25">
      <c r="B18" s="62" t="s">
        <v>46</v>
      </c>
      <c r="C18" s="16"/>
      <c r="D18" s="63"/>
      <c r="E18" s="52">
        <f t="shared" ref="E18:S18" si="4">E15+E11</f>
        <v>30</v>
      </c>
      <c r="F18" s="52">
        <f t="shared" si="4"/>
        <v>26.68</v>
      </c>
      <c r="G18" s="52">
        <f t="shared" si="4"/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400.2</v>
      </c>
      <c r="M18" s="52">
        <f t="shared" si="4"/>
        <v>12.005999999999998</v>
      </c>
      <c r="N18" s="52">
        <f t="shared" si="4"/>
        <v>29.014499999999998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41.020499999999998</v>
      </c>
      <c r="S18" s="52">
        <f t="shared" si="4"/>
        <v>359.17949999999996</v>
      </c>
      <c r="U18" s="40">
        <f>U15+U11</f>
        <v>0</v>
      </c>
    </row>
    <row r="22" spans="2:26" x14ac:dyDescent="0.25">
      <c r="C22" s="3" t="s">
        <v>47</v>
      </c>
      <c r="H22" s="3" t="s">
        <v>47</v>
      </c>
      <c r="O22" s="3" t="s">
        <v>47</v>
      </c>
    </row>
    <row r="23" spans="2:26" x14ac:dyDescent="0.25">
      <c r="C23" s="3" t="s">
        <v>48</v>
      </c>
      <c r="H23" s="3" t="s">
        <v>49</v>
      </c>
      <c r="O23" s="3" t="s">
        <v>50</v>
      </c>
      <c r="U23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84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57" t="s">
        <v>4</v>
      </c>
      <c r="F6" s="257" t="s">
        <v>5</v>
      </c>
      <c r="G6" s="257" t="s">
        <v>6</v>
      </c>
      <c r="H6" s="257" t="s">
        <v>7</v>
      </c>
      <c r="I6" s="257"/>
      <c r="J6" s="257" t="s">
        <v>8</v>
      </c>
      <c r="K6" s="257" t="s">
        <v>9</v>
      </c>
      <c r="L6" s="257" t="s">
        <v>5</v>
      </c>
      <c r="M6" s="257"/>
      <c r="N6" s="257"/>
      <c r="O6" s="257"/>
      <c r="P6" s="257"/>
      <c r="Q6" s="257"/>
      <c r="R6" s="257" t="s">
        <v>10</v>
      </c>
      <c r="S6" s="257" t="s">
        <v>5</v>
      </c>
    </row>
    <row r="7" spans="1:102" x14ac:dyDescent="0.25">
      <c r="B7" s="281"/>
      <c r="C7" s="283"/>
      <c r="D7" s="285"/>
      <c r="E7" s="258" t="s">
        <v>11</v>
      </c>
      <c r="F7" s="258" t="s">
        <v>12</v>
      </c>
      <c r="G7" s="258" t="s">
        <v>13</v>
      </c>
      <c r="H7" s="258" t="s">
        <v>14</v>
      </c>
      <c r="I7" s="11" t="s">
        <v>15</v>
      </c>
      <c r="J7" s="258" t="s">
        <v>16</v>
      </c>
      <c r="K7" s="258" t="s">
        <v>17</v>
      </c>
      <c r="L7" s="258" t="s">
        <v>18</v>
      </c>
      <c r="M7" s="12" t="s">
        <v>19</v>
      </c>
      <c r="N7" s="12" t="s">
        <v>20</v>
      </c>
      <c r="O7" s="12" t="s">
        <v>21</v>
      </c>
      <c r="P7" s="258" t="s">
        <v>22</v>
      </c>
      <c r="Q7" s="258" t="s">
        <v>23</v>
      </c>
      <c r="R7" s="258" t="s">
        <v>24</v>
      </c>
      <c r="S7" s="25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E10*F10+J10+I10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4</v>
      </c>
      <c r="B14" s="71" t="s">
        <v>36</v>
      </c>
      <c r="C14" s="72" t="s">
        <v>37</v>
      </c>
      <c r="D14" s="81"/>
      <c r="E14" s="74">
        <v>15</v>
      </c>
      <c r="F14" s="82">
        <v>13.34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E14*F14+J14+I14</f>
        <v>200.1</v>
      </c>
      <c r="M14" s="48">
        <f t="shared" ref="M14:M15" si="1">L14*0.03</f>
        <v>6.0029999999999992</v>
      </c>
      <c r="N14" s="48">
        <f t="shared" ref="N14:N15" si="2">L14*0.0725</f>
        <v>14.507249999999999</v>
      </c>
      <c r="O14" s="75">
        <v>0</v>
      </c>
      <c r="P14" s="75">
        <v>0</v>
      </c>
      <c r="Q14" s="75">
        <v>0</v>
      </c>
      <c r="R14" s="75">
        <f>Q14+P14+O14+N14+M14</f>
        <v>20.510249999999999</v>
      </c>
      <c r="S14" s="104">
        <f>L14-R14</f>
        <v>179.58974999999998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ht="15.75" x14ac:dyDescent="0.3">
      <c r="A15" s="92"/>
      <c r="B15" s="99"/>
      <c r="C15" s="100"/>
      <c r="D15" s="101"/>
      <c r="E15" s="105">
        <f t="shared" ref="E15:L15" si="3">SUM(E14:E14)</f>
        <v>15</v>
      </c>
      <c r="F15" s="105">
        <f t="shared" si="3"/>
        <v>13.34</v>
      </c>
      <c r="G15" s="148">
        <f t="shared" si="3"/>
        <v>0</v>
      </c>
      <c r="H15" s="148">
        <f t="shared" si="3"/>
        <v>0</v>
      </c>
      <c r="I15" s="138">
        <f t="shared" si="3"/>
        <v>0</v>
      </c>
      <c r="J15" s="148">
        <f t="shared" si="3"/>
        <v>0</v>
      </c>
      <c r="K15" s="148">
        <f t="shared" si="3"/>
        <v>0</v>
      </c>
      <c r="L15" s="148">
        <f t="shared" si="3"/>
        <v>200.1</v>
      </c>
      <c r="M15" s="48">
        <f t="shared" si="1"/>
        <v>6.0029999999999992</v>
      </c>
      <c r="N15" s="48">
        <f t="shared" si="2"/>
        <v>14.507249999999999</v>
      </c>
      <c r="O15" s="148">
        <f>SUM(O14:O14)</f>
        <v>0</v>
      </c>
      <c r="P15" s="148">
        <f>SUM(P14:P14)</f>
        <v>0</v>
      </c>
      <c r="Q15" s="148">
        <f>SUM(Q14:Q14)</f>
        <v>0</v>
      </c>
      <c r="R15" s="148">
        <f>SUM(R14:R14)</f>
        <v>20.510249999999999</v>
      </c>
      <c r="S15" s="147">
        <f>SUM(S14:S14)</f>
        <v>179.58974999999998</v>
      </c>
      <c r="T15" s="237"/>
      <c r="U15" s="238">
        <f>SUM(U14:U14)</f>
        <v>0</v>
      </c>
      <c r="V15" s="237"/>
      <c r="W15" s="237"/>
      <c r="X15" s="237"/>
      <c r="Y15" s="237"/>
      <c r="Z15" s="237"/>
    </row>
    <row r="16" spans="1:102" s="93" customFormat="1" ht="15.75" x14ac:dyDescent="0.3">
      <c r="A16" s="92"/>
      <c r="B16" s="99"/>
      <c r="C16" s="100"/>
      <c r="D16" s="101"/>
      <c r="E16" s="111"/>
      <c r="F16" s="112"/>
      <c r="G16" s="113"/>
      <c r="H16" s="114"/>
      <c r="I16" s="115"/>
      <c r="J16" s="116"/>
      <c r="K16" s="114"/>
      <c r="L16" s="112"/>
      <c r="M16" s="117"/>
      <c r="N16" s="117"/>
      <c r="O16" s="117"/>
      <c r="P16" s="117"/>
      <c r="Q16" s="117"/>
      <c r="R16" s="117"/>
      <c r="S16" s="118"/>
      <c r="T16" s="237"/>
      <c r="U16" s="237"/>
      <c r="V16" s="237"/>
      <c r="W16" s="237"/>
      <c r="X16" s="237"/>
      <c r="Y16" s="237"/>
      <c r="Z16" s="237"/>
    </row>
    <row r="17" spans="2:26" x14ac:dyDescent="0.25">
      <c r="B17" s="56"/>
      <c r="E17" s="57"/>
      <c r="F17" s="58"/>
      <c r="G17" s="59"/>
      <c r="H17" s="14"/>
      <c r="I17" s="59"/>
      <c r="J17" s="14"/>
      <c r="K17" s="14"/>
      <c r="L17" s="60"/>
      <c r="M17" s="14"/>
      <c r="N17" s="14"/>
      <c r="O17" s="14"/>
      <c r="P17" s="14"/>
      <c r="Q17" s="59"/>
      <c r="R17" s="59"/>
      <c r="S17" s="61"/>
      <c r="T17" s="28"/>
      <c r="U17" s="28"/>
      <c r="V17" s="28"/>
      <c r="W17" s="28"/>
      <c r="X17" s="28"/>
      <c r="Y17" s="28"/>
      <c r="Z17" s="28"/>
    </row>
    <row r="18" spans="2:26" x14ac:dyDescent="0.25">
      <c r="B18" s="62" t="s">
        <v>46</v>
      </c>
      <c r="C18" s="16"/>
      <c r="D18" s="63"/>
      <c r="E18" s="52">
        <f t="shared" ref="E18:S18" si="4">E15+E11</f>
        <v>30</v>
      </c>
      <c r="F18" s="52">
        <f t="shared" si="4"/>
        <v>26.68</v>
      </c>
      <c r="G18" s="52">
        <f t="shared" si="4"/>
        <v>0</v>
      </c>
      <c r="H18" s="52">
        <f t="shared" si="4"/>
        <v>0</v>
      </c>
      <c r="I18" s="52">
        <f t="shared" si="4"/>
        <v>0</v>
      </c>
      <c r="J18" s="52">
        <f t="shared" si="4"/>
        <v>0</v>
      </c>
      <c r="K18" s="52">
        <f t="shared" si="4"/>
        <v>0</v>
      </c>
      <c r="L18" s="52">
        <f t="shared" si="4"/>
        <v>400.2</v>
      </c>
      <c r="M18" s="52">
        <f t="shared" si="4"/>
        <v>12.005999999999998</v>
      </c>
      <c r="N18" s="52">
        <f t="shared" si="4"/>
        <v>29.014499999999998</v>
      </c>
      <c r="O18" s="52">
        <f t="shared" si="4"/>
        <v>0</v>
      </c>
      <c r="P18" s="52">
        <f t="shared" si="4"/>
        <v>0</v>
      </c>
      <c r="Q18" s="52">
        <f t="shared" si="4"/>
        <v>0</v>
      </c>
      <c r="R18" s="52">
        <f t="shared" si="4"/>
        <v>41.020499999999998</v>
      </c>
      <c r="S18" s="52">
        <f t="shared" si="4"/>
        <v>359.17949999999996</v>
      </c>
      <c r="U18" s="40">
        <f>U15+U11</f>
        <v>0</v>
      </c>
    </row>
    <row r="22" spans="2:26" x14ac:dyDescent="0.25">
      <c r="C22" s="3" t="s">
        <v>47</v>
      </c>
      <c r="H22" s="3" t="s">
        <v>47</v>
      </c>
      <c r="O22" s="3" t="s">
        <v>47</v>
      </c>
    </row>
    <row r="23" spans="2:26" x14ac:dyDescent="0.25">
      <c r="C23" s="3" t="s">
        <v>48</v>
      </c>
      <c r="H23" s="3" t="s">
        <v>49</v>
      </c>
      <c r="O23" s="3" t="s">
        <v>50</v>
      </c>
      <c r="U23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9" workbookViewId="0">
      <selection activeCell="P29" sqref="P29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52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69" t="s">
        <v>4</v>
      </c>
      <c r="F6" s="69" t="s">
        <v>5</v>
      </c>
      <c r="G6" s="69" t="s">
        <v>6</v>
      </c>
      <c r="H6" s="69" t="s">
        <v>7</v>
      </c>
      <c r="I6" s="69"/>
      <c r="J6" s="69" t="s">
        <v>8</v>
      </c>
      <c r="K6" s="69" t="s">
        <v>9</v>
      </c>
      <c r="L6" s="69" t="s">
        <v>5</v>
      </c>
      <c r="M6" s="69"/>
      <c r="N6" s="69"/>
      <c r="O6" s="69"/>
      <c r="P6" s="69"/>
      <c r="Q6" s="69"/>
      <c r="R6" s="69" t="s">
        <v>10</v>
      </c>
      <c r="S6" s="69" t="s">
        <v>5</v>
      </c>
    </row>
    <row r="7" spans="1:102" x14ac:dyDescent="0.25">
      <c r="B7" s="281"/>
      <c r="C7" s="283"/>
      <c r="D7" s="285"/>
      <c r="E7" s="70" t="s">
        <v>11</v>
      </c>
      <c r="F7" s="70" t="s">
        <v>12</v>
      </c>
      <c r="G7" s="70" t="s">
        <v>13</v>
      </c>
      <c r="H7" s="70" t="s">
        <v>14</v>
      </c>
      <c r="I7" s="11" t="s">
        <v>15</v>
      </c>
      <c r="J7" s="70" t="s">
        <v>16</v>
      </c>
      <c r="K7" s="70" t="s">
        <v>17</v>
      </c>
      <c r="L7" s="70" t="s">
        <v>18</v>
      </c>
      <c r="M7" s="12" t="s">
        <v>19</v>
      </c>
      <c r="N7" s="12" t="s">
        <v>20</v>
      </c>
      <c r="O7" s="12" t="s">
        <v>21</v>
      </c>
      <c r="P7" s="70" t="s">
        <v>22</v>
      </c>
      <c r="Q7" s="70" t="s">
        <v>23</v>
      </c>
      <c r="R7" s="70" t="s">
        <v>24</v>
      </c>
      <c r="S7" s="7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5"/>
      <c r="C9" s="3"/>
      <c r="E9" s="4" t="s">
        <v>26</v>
      </c>
      <c r="F9" s="4"/>
      <c r="H9" s="17"/>
      <c r="J9" s="17"/>
      <c r="K9" s="17"/>
      <c r="L9" s="17"/>
      <c r="M9" s="17"/>
      <c r="N9" s="17"/>
      <c r="O9" s="17"/>
      <c r="P9" s="17"/>
      <c r="S9" s="1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ht="15.75" x14ac:dyDescent="0.3">
      <c r="A10" s="13">
        <v>1</v>
      </c>
      <c r="B10" s="19" t="s">
        <v>27</v>
      </c>
      <c r="C10" s="20" t="s">
        <v>28</v>
      </c>
      <c r="D10" s="21" t="s">
        <v>29</v>
      </c>
      <c r="E10" s="22">
        <v>16</v>
      </c>
      <c r="F10" s="23">
        <v>13.34</v>
      </c>
      <c r="G10" s="24">
        <v>0</v>
      </c>
      <c r="H10" s="25">
        <v>0</v>
      </c>
      <c r="I10" s="26">
        <v>0</v>
      </c>
      <c r="J10" s="27">
        <f>F10/8*2*G10</f>
        <v>0</v>
      </c>
      <c r="K10" s="25">
        <v>0</v>
      </c>
      <c r="L10" s="23">
        <f>E10*F10+J10</f>
        <v>213.44</v>
      </c>
      <c r="M10" s="23">
        <f>L10*0.03</f>
        <v>6.4032</v>
      </c>
      <c r="N10" s="23">
        <f>L10*0.0725</f>
        <v>15.474399999999999</v>
      </c>
      <c r="O10" s="23">
        <v>0</v>
      </c>
      <c r="P10" s="37">
        <v>40</v>
      </c>
      <c r="Q10" s="37">
        <v>0</v>
      </c>
      <c r="R10" s="37">
        <f>Q10+P10+O10+N10+M10</f>
        <v>61.877600000000001</v>
      </c>
      <c r="S10" s="53">
        <f>L10-R10</f>
        <v>151.5624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ht="15.75" x14ac:dyDescent="0.3">
      <c r="A11" s="83">
        <v>2</v>
      </c>
      <c r="B11" s="71" t="s">
        <v>30</v>
      </c>
      <c r="C11" s="72" t="s">
        <v>31</v>
      </c>
      <c r="D11" s="73"/>
      <c r="E11" s="74">
        <v>16</v>
      </c>
      <c r="F11" s="75">
        <v>13.34</v>
      </c>
      <c r="G11" s="76">
        <v>0</v>
      </c>
      <c r="H11" s="77">
        <v>0</v>
      </c>
      <c r="I11" s="78">
        <v>0</v>
      </c>
      <c r="J11" s="79">
        <f>F11/8*2*G11</f>
        <v>0</v>
      </c>
      <c r="K11" s="77">
        <v>0</v>
      </c>
      <c r="L11" s="75">
        <f>E11*F11+J11</f>
        <v>213.44</v>
      </c>
      <c r="M11" s="75">
        <f>L11*0.03</f>
        <v>6.4032</v>
      </c>
      <c r="N11" s="75">
        <f>L11*0.0725</f>
        <v>15.474399999999999</v>
      </c>
      <c r="O11" s="75">
        <v>0</v>
      </c>
      <c r="P11" s="104">
        <v>0</v>
      </c>
      <c r="Q11" s="104">
        <v>0</v>
      </c>
      <c r="R11" s="104">
        <f>Q11+P11+O11+N11+M11</f>
        <v>21.877600000000001</v>
      </c>
      <c r="S11" s="96">
        <f>L11-R11</f>
        <v>191.5624</v>
      </c>
    </row>
    <row r="12" spans="1:102" s="87" customFormat="1" ht="15.75" x14ac:dyDescent="0.3">
      <c r="A12" s="85"/>
      <c r="B12" s="86"/>
      <c r="C12" s="86"/>
      <c r="D12" s="86"/>
      <c r="E12" s="129">
        <f>SUM(E10:E10)</f>
        <v>16</v>
      </c>
      <c r="F12" s="130">
        <f>SUM(F10:F11)</f>
        <v>26.68</v>
      </c>
      <c r="G12" s="131">
        <f>SUM(G10:G10)</f>
        <v>0</v>
      </c>
      <c r="H12" s="132">
        <f>SUM(H10:H10)</f>
        <v>0</v>
      </c>
      <c r="I12" s="131">
        <v>0</v>
      </c>
      <c r="J12" s="132">
        <f>SUM(J10:J10)</f>
        <v>0</v>
      </c>
      <c r="K12" s="132">
        <f>SUM(K10:K10)</f>
        <v>0</v>
      </c>
      <c r="L12" s="80">
        <f t="shared" ref="L12:S12" si="0">SUM(L10:L11)</f>
        <v>426.88</v>
      </c>
      <c r="M12" s="80">
        <f t="shared" si="0"/>
        <v>12.8064</v>
      </c>
      <c r="N12" s="80">
        <f t="shared" si="0"/>
        <v>30.948799999999999</v>
      </c>
      <c r="O12" s="80">
        <f t="shared" si="0"/>
        <v>0</v>
      </c>
      <c r="P12" s="96">
        <f t="shared" si="0"/>
        <v>40</v>
      </c>
      <c r="Q12" s="96">
        <f t="shared" si="0"/>
        <v>0</v>
      </c>
      <c r="R12" s="96">
        <f t="shared" si="0"/>
        <v>83.755200000000002</v>
      </c>
      <c r="S12" s="96">
        <f t="shared" si="0"/>
        <v>343.12479999999999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133"/>
      <c r="Q13" s="134"/>
      <c r="R13" s="134"/>
      <c r="S13" s="9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87" customFormat="1" x14ac:dyDescent="0.25">
      <c r="A14" s="85"/>
      <c r="B14" s="89"/>
      <c r="E14" s="90" t="s">
        <v>32</v>
      </c>
      <c r="F14" s="90"/>
      <c r="H14" s="91"/>
      <c r="J14" s="91"/>
      <c r="K14" s="91"/>
      <c r="L14" s="91"/>
      <c r="M14" s="91"/>
      <c r="N14" s="91"/>
      <c r="O14" s="91"/>
      <c r="P14" s="135"/>
      <c r="Q14" s="98"/>
      <c r="R14" s="98"/>
      <c r="S14" s="98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</row>
    <row r="15" spans="1:102" s="93" customFormat="1" ht="15.75" x14ac:dyDescent="0.3">
      <c r="A15" s="92">
        <v>3</v>
      </c>
      <c r="B15" s="71" t="s">
        <v>33</v>
      </c>
      <c r="C15" s="72" t="s">
        <v>34</v>
      </c>
      <c r="D15" s="81" t="s">
        <v>35</v>
      </c>
      <c r="E15" s="74">
        <v>12</v>
      </c>
      <c r="F15" s="82">
        <v>10.28</v>
      </c>
      <c r="G15" s="76">
        <v>0</v>
      </c>
      <c r="H15" s="77">
        <v>0</v>
      </c>
      <c r="I15" s="78">
        <v>0</v>
      </c>
      <c r="J15" s="79">
        <f>F15/8*2*G15</f>
        <v>0</v>
      </c>
      <c r="K15" s="77">
        <v>0</v>
      </c>
      <c r="L15" s="75">
        <f>E15*F15+J15</f>
        <v>123.35999999999999</v>
      </c>
      <c r="M15" s="75">
        <f>L15*0.03</f>
        <v>3.7007999999999992</v>
      </c>
      <c r="N15" s="75">
        <f>L15*0.0725</f>
        <v>8.9435999999999982</v>
      </c>
      <c r="O15" s="75">
        <v>0</v>
      </c>
      <c r="P15" s="104">
        <v>90</v>
      </c>
      <c r="Q15" s="104">
        <v>0</v>
      </c>
      <c r="R15" s="104">
        <f>Q15+P15+O15+N15+M15</f>
        <v>102.6444</v>
      </c>
      <c r="S15" s="96">
        <f>L15-R15</f>
        <v>20.715599999999981</v>
      </c>
    </row>
    <row r="16" spans="1:102" s="93" customFormat="1" ht="15.75" x14ac:dyDescent="0.3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76">
        <v>0</v>
      </c>
      <c r="H16" s="77">
        <v>0</v>
      </c>
      <c r="I16" s="78">
        <v>0</v>
      </c>
      <c r="J16" s="79">
        <f>F16/8*2*G16</f>
        <v>0</v>
      </c>
      <c r="K16" s="77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104">
        <v>0</v>
      </c>
      <c r="Q16" s="104">
        <v>0</v>
      </c>
      <c r="R16" s="104">
        <f>Q16+P16+O16+N16+M16</f>
        <v>0</v>
      </c>
      <c r="S16" s="96">
        <f>L16-R16</f>
        <v>0</v>
      </c>
    </row>
    <row r="17" spans="1:102" s="93" customFormat="1" ht="15.75" x14ac:dyDescent="0.3">
      <c r="A17" s="92">
        <v>5</v>
      </c>
      <c r="B17" s="71" t="s">
        <v>42</v>
      </c>
      <c r="C17" s="72" t="s">
        <v>43</v>
      </c>
      <c r="D17" s="81"/>
      <c r="E17" s="74">
        <v>12</v>
      </c>
      <c r="F17" s="82">
        <v>5</v>
      </c>
      <c r="G17" s="76">
        <v>0</v>
      </c>
      <c r="H17" s="77">
        <v>0</v>
      </c>
      <c r="I17" s="78">
        <v>0</v>
      </c>
      <c r="J17" s="79">
        <f>F17/8*2*G17</f>
        <v>0</v>
      </c>
      <c r="K17" s="77">
        <v>0</v>
      </c>
      <c r="L17" s="75">
        <f>E17*F17+J17</f>
        <v>60</v>
      </c>
      <c r="M17" s="75">
        <f>L17*0.03</f>
        <v>1.7999999999999998</v>
      </c>
      <c r="N17" s="75">
        <f>L17*0.0725</f>
        <v>4.3499999999999996</v>
      </c>
      <c r="O17" s="75">
        <v>0</v>
      </c>
      <c r="P17" s="104">
        <v>0</v>
      </c>
      <c r="Q17" s="104">
        <v>0</v>
      </c>
      <c r="R17" s="104">
        <f>Q17+P17+O17+N17+M17</f>
        <v>6.1499999999999995</v>
      </c>
      <c r="S17" s="96">
        <f>L17-R17</f>
        <v>53.85</v>
      </c>
    </row>
    <row r="18" spans="1:102" s="93" customFormat="1" ht="15.75" x14ac:dyDescent="0.3">
      <c r="A18" s="92">
        <v>6</v>
      </c>
      <c r="B18" s="71" t="s">
        <v>44</v>
      </c>
      <c r="C18" s="72" t="s">
        <v>45</v>
      </c>
      <c r="D18" s="81" t="s">
        <v>35</v>
      </c>
      <c r="E18" s="74">
        <v>16</v>
      </c>
      <c r="F18" s="82">
        <v>5</v>
      </c>
      <c r="G18" s="76">
        <v>0</v>
      </c>
      <c r="H18" s="77">
        <v>0</v>
      </c>
      <c r="I18" s="78">
        <v>0</v>
      </c>
      <c r="J18" s="79">
        <f>F18/8*2*G18</f>
        <v>0</v>
      </c>
      <c r="K18" s="77">
        <v>0</v>
      </c>
      <c r="L18" s="75">
        <f>E18*F18+J18</f>
        <v>80</v>
      </c>
      <c r="M18" s="75">
        <f>L18*0.03</f>
        <v>2.4</v>
      </c>
      <c r="N18" s="75">
        <f>L18*0.0725</f>
        <v>5.8</v>
      </c>
      <c r="O18" s="75">
        <v>0</v>
      </c>
      <c r="P18" s="104">
        <v>0</v>
      </c>
      <c r="Q18" s="104">
        <v>0</v>
      </c>
      <c r="R18" s="104">
        <f>Q18+P18+O18+N18+M18</f>
        <v>8.1999999999999993</v>
      </c>
      <c r="S18" s="96">
        <f>L18-R18</f>
        <v>71.8</v>
      </c>
    </row>
    <row r="19" spans="1:102" s="16" customFormat="1" x14ac:dyDescent="0.3">
      <c r="A19" s="5"/>
      <c r="B19" s="51"/>
      <c r="E19" s="52">
        <f>SUM(E15:E15)</f>
        <v>12</v>
      </c>
      <c r="F19" s="53">
        <f>SUM(F15:F18)</f>
        <v>33.619999999999997</v>
      </c>
      <c r="G19" s="54">
        <f>SUM(G15:G15)</f>
        <v>0</v>
      </c>
      <c r="H19" s="55">
        <f>SUM(H15:H15)</f>
        <v>0</v>
      </c>
      <c r="I19" s="54">
        <f>SUM(I15:I15)</f>
        <v>0</v>
      </c>
      <c r="J19" s="55">
        <f>SUM(J15:J15)</f>
        <v>0</v>
      </c>
      <c r="K19" s="55">
        <f>SUM(K15:K15)</f>
        <v>0</v>
      </c>
      <c r="L19" s="38">
        <f t="shared" ref="L19:S19" si="1">SUM(L15:L18)</f>
        <v>263.36</v>
      </c>
      <c r="M19" s="38">
        <f t="shared" si="1"/>
        <v>7.9007999999999985</v>
      </c>
      <c r="N19" s="38">
        <f t="shared" si="1"/>
        <v>19.093599999999999</v>
      </c>
      <c r="O19" s="38">
        <f t="shared" si="1"/>
        <v>0</v>
      </c>
      <c r="P19" s="38">
        <f t="shared" si="1"/>
        <v>90</v>
      </c>
      <c r="Q19" s="38">
        <f t="shared" si="1"/>
        <v>0</v>
      </c>
      <c r="R19" s="38">
        <f t="shared" si="1"/>
        <v>116.99440000000001</v>
      </c>
      <c r="S19" s="38">
        <f t="shared" si="1"/>
        <v>146.36559999999997</v>
      </c>
    </row>
    <row r="20" spans="1:102" s="16" customFormat="1" x14ac:dyDescent="0.3">
      <c r="A20" s="5"/>
      <c r="B20" s="51"/>
      <c r="E20" s="124"/>
      <c r="F20" s="125"/>
      <c r="G20" s="126"/>
      <c r="H20" s="127"/>
      <c r="I20" s="126"/>
      <c r="J20" s="127"/>
      <c r="K20" s="127"/>
      <c r="L20" s="128"/>
      <c r="M20" s="128"/>
      <c r="N20" s="128"/>
      <c r="O20" s="128"/>
      <c r="P20" s="128"/>
      <c r="Q20" s="128"/>
      <c r="R20" s="128"/>
      <c r="S20" s="128"/>
    </row>
    <row r="21" spans="1:102" s="16" customFormat="1" x14ac:dyDescent="0.3">
      <c r="A21" s="5"/>
      <c r="B21" s="51"/>
      <c r="E21" s="124"/>
      <c r="F21" s="125"/>
      <c r="G21" s="126"/>
      <c r="H21" s="127"/>
      <c r="I21" s="126"/>
      <c r="J21" s="127"/>
      <c r="K21" s="127"/>
      <c r="L21" s="128"/>
      <c r="M21" s="128"/>
      <c r="N21" s="128"/>
      <c r="O21" s="128"/>
      <c r="P21" s="128"/>
      <c r="Q21" s="128"/>
      <c r="R21" s="128"/>
      <c r="S21" s="128"/>
    </row>
    <row r="22" spans="1:102" s="16" customFormat="1" x14ac:dyDescent="0.25">
      <c r="A22" s="1"/>
      <c r="B22" s="106"/>
      <c r="C22" s="50"/>
      <c r="D22" s="107"/>
      <c r="E22" s="108" t="s">
        <v>59</v>
      </c>
      <c r="F22" s="108"/>
      <c r="G22" s="107"/>
      <c r="H22" s="109"/>
      <c r="I22" s="107"/>
      <c r="J22" s="109"/>
      <c r="K22" s="109"/>
      <c r="L22" s="109"/>
      <c r="M22" s="109"/>
      <c r="N22" s="109"/>
      <c r="O22" s="109"/>
      <c r="P22" s="109"/>
      <c r="Q22" s="107"/>
      <c r="R22" s="107"/>
      <c r="S22" s="110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15</v>
      </c>
      <c r="F23" s="82">
        <v>15</v>
      </c>
      <c r="G23" s="76">
        <v>0</v>
      </c>
      <c r="H23" s="77">
        <v>0</v>
      </c>
      <c r="I23" s="78">
        <v>0</v>
      </c>
      <c r="J23" s="79">
        <f>F23/8*2*G23</f>
        <v>0</v>
      </c>
      <c r="K23" s="77">
        <v>0</v>
      </c>
      <c r="L23" s="75">
        <f>E23*F23+J23</f>
        <v>225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75">
        <f>L23-R23</f>
        <v>225</v>
      </c>
    </row>
    <row r="24" spans="1:102" s="16" customFormat="1" ht="12.75" x14ac:dyDescent="0.2">
      <c r="A24" s="5"/>
      <c r="B24" s="157"/>
      <c r="C24" s="158"/>
      <c r="E24" s="52">
        <f t="shared" ref="E24:S24" si="2">SUM(E23:E23)</f>
        <v>15</v>
      </c>
      <c r="F24" s="52">
        <f t="shared" si="2"/>
        <v>15</v>
      </c>
      <c r="G24" s="52">
        <f t="shared" si="2"/>
        <v>0</v>
      </c>
      <c r="H24" s="52">
        <f t="shared" si="2"/>
        <v>0</v>
      </c>
      <c r="I24" s="52">
        <f t="shared" si="2"/>
        <v>0</v>
      </c>
      <c r="J24" s="52">
        <f t="shared" si="2"/>
        <v>0</v>
      </c>
      <c r="K24" s="52">
        <f t="shared" si="2"/>
        <v>0</v>
      </c>
      <c r="L24" s="52">
        <f t="shared" si="2"/>
        <v>225</v>
      </c>
      <c r="M24" s="52">
        <f t="shared" si="2"/>
        <v>0</v>
      </c>
      <c r="N24" s="52">
        <f t="shared" si="2"/>
        <v>0</v>
      </c>
      <c r="O24" s="52">
        <f t="shared" si="2"/>
        <v>0</v>
      </c>
      <c r="P24" s="52">
        <f t="shared" si="2"/>
        <v>0</v>
      </c>
      <c r="Q24" s="52">
        <f t="shared" si="2"/>
        <v>0</v>
      </c>
      <c r="R24" s="52">
        <f t="shared" si="2"/>
        <v>0</v>
      </c>
      <c r="S24" s="52">
        <f t="shared" si="2"/>
        <v>225</v>
      </c>
    </row>
    <row r="25" spans="1:102" x14ac:dyDescent="0.25">
      <c r="B25" s="160"/>
      <c r="C25" s="161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>E24+E19+E12</f>
        <v>43</v>
      </c>
      <c r="F26" s="52">
        <f t="shared" ref="F26:S26" si="3">F24+F19+F12</f>
        <v>75.3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915.24</v>
      </c>
      <c r="M26" s="52">
        <f t="shared" si="3"/>
        <v>20.7072</v>
      </c>
      <c r="N26" s="52">
        <f t="shared" si="3"/>
        <v>50.042400000000001</v>
      </c>
      <c r="O26" s="52">
        <f t="shared" si="3"/>
        <v>0</v>
      </c>
      <c r="P26" s="52">
        <f t="shared" si="3"/>
        <v>130</v>
      </c>
      <c r="Q26" s="52">
        <f t="shared" si="3"/>
        <v>0</v>
      </c>
      <c r="R26" s="52">
        <f t="shared" si="3"/>
        <v>200.74960000000002</v>
      </c>
      <c r="S26" s="52">
        <f t="shared" si="3"/>
        <v>714.49039999999991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710937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85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59" t="s">
        <v>4</v>
      </c>
      <c r="F6" s="259" t="s">
        <v>5</v>
      </c>
      <c r="G6" s="259" t="s">
        <v>6</v>
      </c>
      <c r="H6" s="259" t="s">
        <v>7</v>
      </c>
      <c r="I6" s="259"/>
      <c r="J6" s="259" t="s">
        <v>8</v>
      </c>
      <c r="K6" s="259" t="s">
        <v>9</v>
      </c>
      <c r="L6" s="259" t="s">
        <v>5</v>
      </c>
      <c r="M6" s="259"/>
      <c r="N6" s="259"/>
      <c r="O6" s="259"/>
      <c r="P6" s="259"/>
      <c r="Q6" s="259"/>
      <c r="R6" s="259" t="s">
        <v>10</v>
      </c>
      <c r="S6" s="259" t="s">
        <v>5</v>
      </c>
      <c r="U6" s="3">
        <v>747.94</v>
      </c>
    </row>
    <row r="7" spans="1:102" x14ac:dyDescent="0.25">
      <c r="B7" s="281"/>
      <c r="C7" s="283"/>
      <c r="D7" s="285"/>
      <c r="E7" s="260" t="s">
        <v>11</v>
      </c>
      <c r="F7" s="260" t="s">
        <v>12</v>
      </c>
      <c r="G7" s="260" t="s">
        <v>13</v>
      </c>
      <c r="H7" s="260" t="s">
        <v>14</v>
      </c>
      <c r="I7" s="11" t="s">
        <v>15</v>
      </c>
      <c r="J7" s="260" t="s">
        <v>16</v>
      </c>
      <c r="K7" s="260" t="s">
        <v>17</v>
      </c>
      <c r="L7" s="260" t="s">
        <v>18</v>
      </c>
      <c r="M7" s="12" t="s">
        <v>19</v>
      </c>
      <c r="N7" s="12" t="s">
        <v>20</v>
      </c>
      <c r="O7" s="12" t="s">
        <v>21</v>
      </c>
      <c r="P7" s="260" t="s">
        <v>22</v>
      </c>
      <c r="Q7" s="260" t="s">
        <v>23</v>
      </c>
      <c r="R7" s="260" t="s">
        <v>24</v>
      </c>
      <c r="S7" s="260" t="s">
        <v>25</v>
      </c>
      <c r="U7" s="3">
        <v>568.35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  <c r="U8" s="3">
        <f>U6-U7</f>
        <v>179.59000000000003</v>
      </c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16" customFormat="1" x14ac:dyDescent="0.25">
      <c r="A10" s="1"/>
      <c r="B10" s="106"/>
      <c r="C10" s="50" t="s">
        <v>88</v>
      </c>
      <c r="D10" s="107"/>
      <c r="E10" s="108">
        <v>15</v>
      </c>
      <c r="F10" s="48">
        <v>10</v>
      </c>
      <c r="G10" s="261"/>
      <c r="H10" s="55"/>
      <c r="I10" s="261"/>
      <c r="J10" s="55"/>
      <c r="K10" s="55"/>
      <c r="L10" s="55"/>
      <c r="M10" s="55"/>
      <c r="N10" s="55"/>
      <c r="O10" s="55"/>
      <c r="P10" s="55"/>
      <c r="Q10" s="263">
        <v>15</v>
      </c>
      <c r="R10" s="261"/>
      <c r="S10" s="262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28" customFormat="1" x14ac:dyDescent="0.25">
      <c r="A11" s="13">
        <v>1</v>
      </c>
      <c r="B11" s="19" t="s">
        <v>27</v>
      </c>
      <c r="C11" s="20" t="s">
        <v>28</v>
      </c>
      <c r="D11" s="21" t="s">
        <v>29</v>
      </c>
      <c r="E11" s="265">
        <v>15</v>
      </c>
      <c r="F11" s="48">
        <v>13.34</v>
      </c>
      <c r="G11" s="136">
        <v>0</v>
      </c>
      <c r="H11" s="137">
        <v>0</v>
      </c>
      <c r="I11" s="138">
        <v>0</v>
      </c>
      <c r="J11" s="139">
        <f>F11/8*2*G11</f>
        <v>0</v>
      </c>
      <c r="K11" s="149">
        <v>0</v>
      </c>
      <c r="L11" s="48">
        <f>E11*F11+J11+I11</f>
        <v>200.1</v>
      </c>
      <c r="M11" s="48">
        <f>L11*0.03</f>
        <v>6.0029999999999992</v>
      </c>
      <c r="N11" s="48">
        <f>L11*0.0725</f>
        <v>14.507249999999999</v>
      </c>
      <c r="O11" s="48">
        <v>0</v>
      </c>
      <c r="P11" s="45">
        <v>0</v>
      </c>
      <c r="Q11" s="48">
        <v>0</v>
      </c>
      <c r="R11" s="48">
        <f>Q11+P11+O11+N11+M11</f>
        <v>20.510249999999999</v>
      </c>
      <c r="S11" s="169">
        <f>L11-R11</f>
        <v>179.58974999999998</v>
      </c>
      <c r="T11" s="233"/>
      <c r="U11" s="234">
        <f>S11*T11</f>
        <v>0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</row>
    <row r="12" spans="1:102" s="87" customFormat="1" ht="15.75" x14ac:dyDescent="0.3">
      <c r="A12" s="85"/>
      <c r="B12" s="86"/>
      <c r="C12" s="86"/>
      <c r="D12" s="86"/>
      <c r="E12" s="266">
        <f>SUM(E11:E11)</f>
        <v>15</v>
      </c>
      <c r="F12" s="48">
        <f>SUM(F11:F11)</f>
        <v>13.34</v>
      </c>
      <c r="G12" s="145">
        <f>SUM(G11:G11)</f>
        <v>0</v>
      </c>
      <c r="H12" s="146">
        <f>SUM(H11:H11)</f>
        <v>0</v>
      </c>
      <c r="I12" s="145">
        <v>0</v>
      </c>
      <c r="J12" s="146">
        <f t="shared" ref="J12:S12" si="0">SUM(J11:J11)</f>
        <v>0</v>
      </c>
      <c r="K12" s="146">
        <f t="shared" si="0"/>
        <v>0</v>
      </c>
      <c r="L12" s="147">
        <f t="shared" si="0"/>
        <v>200.1</v>
      </c>
      <c r="M12" s="147">
        <f t="shared" si="0"/>
        <v>6.0029999999999992</v>
      </c>
      <c r="N12" s="147">
        <f t="shared" si="0"/>
        <v>14.507249999999999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20.510249999999999</v>
      </c>
      <c r="S12" s="147">
        <f t="shared" si="0"/>
        <v>179.58974999999998</v>
      </c>
      <c r="T12" s="28"/>
      <c r="U12" s="236">
        <f>SUM(U11)</f>
        <v>0</v>
      </c>
      <c r="V12" s="28"/>
      <c r="W12" s="28"/>
      <c r="X12" s="28"/>
      <c r="Y12" s="28"/>
      <c r="Z12" s="28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18"/>
      <c r="U13" s="18"/>
      <c r="V13" s="18"/>
      <c r="W13" s="18"/>
      <c r="X13" s="18"/>
      <c r="Y13" s="18"/>
      <c r="Z13" s="18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28"/>
      <c r="U14" s="28"/>
      <c r="V14" s="28"/>
      <c r="W14" s="28"/>
      <c r="X14" s="28"/>
      <c r="Y14" s="28"/>
      <c r="Z14" s="28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26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E15*F15+J15+I15</f>
        <v>200.1</v>
      </c>
      <c r="M15" s="48">
        <f t="shared" ref="M15:M19" si="1">L15*0.03</f>
        <v>6.0029999999999992</v>
      </c>
      <c r="N15" s="48">
        <f t="shared" ref="N15:N19" si="2">L15*0.0725</f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16" customFormat="1" x14ac:dyDescent="0.25">
      <c r="A16" s="1"/>
      <c r="B16" s="106"/>
      <c r="C16" s="268" t="s">
        <v>86</v>
      </c>
      <c r="D16" s="269"/>
      <c r="E16" s="270">
        <v>11</v>
      </c>
      <c r="F16" s="271">
        <v>10.16</v>
      </c>
      <c r="G16" s="272"/>
      <c r="H16" s="273"/>
      <c r="I16" s="272"/>
      <c r="J16" s="273"/>
      <c r="K16" s="273"/>
      <c r="L16" s="274">
        <f>SUM(F16:K16)*E16</f>
        <v>111.76</v>
      </c>
      <c r="M16" s="273"/>
      <c r="N16" s="273"/>
      <c r="O16" s="273"/>
      <c r="P16" s="273"/>
      <c r="Q16" s="274"/>
      <c r="R16" s="274">
        <f>L16*0.1</f>
        <v>11.176000000000002</v>
      </c>
      <c r="S16" s="274">
        <f>L16-R16</f>
        <v>100.584</v>
      </c>
      <c r="T16" s="28"/>
      <c r="U16" s="28"/>
      <c r="V16" s="28"/>
      <c r="W16" s="28"/>
      <c r="X16" s="28"/>
      <c r="Y16" s="28"/>
      <c r="Z16" s="28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</row>
    <row r="17" spans="1:102" s="16" customFormat="1" x14ac:dyDescent="0.25">
      <c r="A17" s="1"/>
      <c r="B17" s="106"/>
      <c r="C17" s="50" t="s">
        <v>89</v>
      </c>
      <c r="D17" s="107"/>
      <c r="E17" s="264">
        <v>15</v>
      </c>
      <c r="F17" s="82">
        <v>10</v>
      </c>
      <c r="G17" s="261"/>
      <c r="H17" s="55"/>
      <c r="I17" s="261"/>
      <c r="J17" s="55"/>
      <c r="K17" s="55"/>
      <c r="L17" s="75">
        <f>SUM(F17:K17)*E17</f>
        <v>150</v>
      </c>
      <c r="M17" s="55"/>
      <c r="N17" s="55"/>
      <c r="O17" s="55"/>
      <c r="P17" s="55"/>
      <c r="Q17" s="75">
        <v>15</v>
      </c>
      <c r="R17" s="75">
        <f>SUM(M17:Q17)</f>
        <v>15</v>
      </c>
      <c r="S17" s="104">
        <f>L17-R17</f>
        <v>135</v>
      </c>
      <c r="T17" s="28"/>
      <c r="U17" s="28"/>
      <c r="V17" s="28"/>
      <c r="W17" s="28"/>
      <c r="X17" s="28"/>
      <c r="Y17" s="28"/>
      <c r="Z17" s="28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</row>
    <row r="18" spans="1:102" s="16" customFormat="1" x14ac:dyDescent="0.25">
      <c r="A18" s="1"/>
      <c r="B18" s="106"/>
      <c r="C18" s="50" t="s">
        <v>87</v>
      </c>
      <c r="D18" s="107"/>
      <c r="E18" s="264">
        <v>5</v>
      </c>
      <c r="F18" s="82">
        <v>5.08</v>
      </c>
      <c r="G18" s="261"/>
      <c r="H18" s="55"/>
      <c r="I18" s="261"/>
      <c r="J18" s="55"/>
      <c r="K18" s="55"/>
      <c r="L18" s="75">
        <f>SUM(F18:K18)*E18</f>
        <v>25.4</v>
      </c>
      <c r="M18" s="55"/>
      <c r="N18" s="55"/>
      <c r="O18" s="55"/>
      <c r="P18" s="55"/>
      <c r="Q18" s="261"/>
      <c r="R18" s="75">
        <f>SUM(M18:Q18)</f>
        <v>0</v>
      </c>
      <c r="S18" s="104">
        <f>L18-R18</f>
        <v>25.4</v>
      </c>
      <c r="T18" s="28"/>
      <c r="U18" s="28"/>
      <c r="V18" s="28"/>
      <c r="W18" s="28"/>
      <c r="X18" s="28"/>
      <c r="Y18" s="28"/>
      <c r="Z18" s="28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</row>
    <row r="19" spans="1:102" s="93" customFormat="1" ht="15.75" x14ac:dyDescent="0.3">
      <c r="A19" s="92"/>
      <c r="B19" s="99"/>
      <c r="C19" s="100"/>
      <c r="D19" s="101"/>
      <c r="E19" s="267">
        <f t="shared" ref="E19:L19" si="3">SUM(E15:E15)</f>
        <v>15</v>
      </c>
      <c r="F19" s="148">
        <f>SUM(F15:F18)</f>
        <v>38.58</v>
      </c>
      <c r="G19" s="148">
        <f t="shared" si="3"/>
        <v>0</v>
      </c>
      <c r="H19" s="148">
        <f t="shared" si="3"/>
        <v>0</v>
      </c>
      <c r="I19" s="138">
        <f t="shared" si="3"/>
        <v>0</v>
      </c>
      <c r="J19" s="148">
        <f t="shared" si="3"/>
        <v>0</v>
      </c>
      <c r="K19" s="148">
        <f t="shared" si="3"/>
        <v>0</v>
      </c>
      <c r="L19" s="148">
        <f t="shared" si="3"/>
        <v>200.1</v>
      </c>
      <c r="M19" s="48">
        <f t="shared" si="1"/>
        <v>6.0029999999999992</v>
      </c>
      <c r="N19" s="48">
        <f t="shared" si="2"/>
        <v>14.507249999999999</v>
      </c>
      <c r="O19" s="148">
        <f>SUM(O15:O15)</f>
        <v>0</v>
      </c>
      <c r="P19" s="148">
        <f>SUM(P15:P15)</f>
        <v>0</v>
      </c>
      <c r="Q19" s="148">
        <f>SUM(Q15:Q15)</f>
        <v>0</v>
      </c>
      <c r="R19" s="148">
        <f>SUM(R15:R15)</f>
        <v>20.510249999999999</v>
      </c>
      <c r="S19" s="147">
        <f>SUM(S12:S18)</f>
        <v>620.1635</v>
      </c>
      <c r="T19" s="237"/>
      <c r="U19" s="238">
        <v>150</v>
      </c>
      <c r="V19" s="237"/>
      <c r="W19" s="237"/>
      <c r="X19" s="237"/>
      <c r="Y19" s="237"/>
      <c r="Z19" s="237"/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2"/>
      <c r="M20" s="117"/>
      <c r="N20" s="117"/>
      <c r="O20" s="117"/>
      <c r="P20" s="117"/>
      <c r="Q20" s="117"/>
      <c r="R20" s="117"/>
      <c r="S20" s="118"/>
      <c r="T20" s="237"/>
      <c r="U20" s="237"/>
      <c r="V20" s="237"/>
      <c r="W20" s="237"/>
      <c r="X20" s="237"/>
      <c r="Y20" s="237"/>
      <c r="Z20" s="237"/>
    </row>
    <row r="21" spans="1:102" x14ac:dyDescent="0.25">
      <c r="B21" s="56"/>
      <c r="E21" s="57"/>
      <c r="F21" s="58"/>
      <c r="G21" s="59"/>
      <c r="H21" s="14"/>
      <c r="I21" s="59"/>
      <c r="J21" s="14"/>
      <c r="K21" s="14"/>
      <c r="L21" s="60"/>
      <c r="M21" s="14"/>
      <c r="N21" s="14"/>
      <c r="O21" s="14"/>
      <c r="P21" s="14"/>
      <c r="Q21" s="59"/>
      <c r="R21" s="59"/>
      <c r="S21" s="61"/>
      <c r="T21" s="28"/>
      <c r="U21" s="28"/>
      <c r="V21" s="28"/>
      <c r="W21" s="28"/>
      <c r="X21" s="28"/>
      <c r="Y21" s="28"/>
      <c r="Z21" s="28"/>
    </row>
    <row r="22" spans="1:102" x14ac:dyDescent="0.25">
      <c r="B22" s="62" t="s">
        <v>46</v>
      </c>
      <c r="C22" s="16"/>
      <c r="D22" s="63"/>
      <c r="E22" s="52">
        <f t="shared" ref="E22:R22" si="4">E19+E12</f>
        <v>30</v>
      </c>
      <c r="F22" s="52">
        <f t="shared" si="4"/>
        <v>51.92</v>
      </c>
      <c r="G22" s="52">
        <f t="shared" si="4"/>
        <v>0</v>
      </c>
      <c r="H22" s="52">
        <f t="shared" si="4"/>
        <v>0</v>
      </c>
      <c r="I22" s="52">
        <f t="shared" si="4"/>
        <v>0</v>
      </c>
      <c r="J22" s="52">
        <f t="shared" si="4"/>
        <v>0</v>
      </c>
      <c r="K22" s="52">
        <f t="shared" si="4"/>
        <v>0</v>
      </c>
      <c r="L22" s="52">
        <f t="shared" si="4"/>
        <v>400.2</v>
      </c>
      <c r="M22" s="52">
        <f t="shared" si="4"/>
        <v>12.005999999999998</v>
      </c>
      <c r="N22" s="52">
        <f t="shared" si="4"/>
        <v>29.014499999999998</v>
      </c>
      <c r="O22" s="52">
        <f t="shared" si="4"/>
        <v>0</v>
      </c>
      <c r="P22" s="52">
        <f t="shared" si="4"/>
        <v>0</v>
      </c>
      <c r="Q22" s="52">
        <f t="shared" si="4"/>
        <v>0</v>
      </c>
      <c r="R22" s="52">
        <f t="shared" si="4"/>
        <v>41.020499999999998</v>
      </c>
      <c r="S22" s="52">
        <f>SUM(S12+S19)</f>
        <v>799.75324999999998</v>
      </c>
      <c r="U22" s="40">
        <f>U19+U12</f>
        <v>150</v>
      </c>
    </row>
    <row r="24" spans="1:102" x14ac:dyDescent="0.25">
      <c r="T24" s="3">
        <v>747.94</v>
      </c>
      <c r="U24" s="59">
        <f>T24-U22</f>
        <v>597.94000000000005</v>
      </c>
    </row>
    <row r="25" spans="1:102" x14ac:dyDescent="0.25">
      <c r="T25" s="59">
        <f>S22-T24</f>
        <v>51.813249999999925</v>
      </c>
    </row>
    <row r="26" spans="1:102" x14ac:dyDescent="0.25">
      <c r="C26" s="3" t="s">
        <v>47</v>
      </c>
      <c r="H26" s="3" t="s">
        <v>47</v>
      </c>
      <c r="O26" s="3" t="s">
        <v>47</v>
      </c>
      <c r="T26" s="59">
        <f>U22+T25</f>
        <v>201.81324999999993</v>
      </c>
    </row>
    <row r="27" spans="1:102" x14ac:dyDescent="0.25">
      <c r="C27" s="3" t="s">
        <v>48</v>
      </c>
      <c r="H27" s="3" t="s">
        <v>49</v>
      </c>
      <c r="O27" s="3" t="s">
        <v>50</v>
      </c>
      <c r="U27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19" workbookViewId="0">
      <selection activeCell="A34" sqref="A34:XFD38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221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53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94" t="s">
        <v>4</v>
      </c>
      <c r="F6" s="94" t="s">
        <v>5</v>
      </c>
      <c r="G6" s="94" t="s">
        <v>6</v>
      </c>
      <c r="H6" s="94" t="s">
        <v>7</v>
      </c>
      <c r="I6" s="94"/>
      <c r="J6" s="94" t="s">
        <v>8</v>
      </c>
      <c r="K6" s="94" t="s">
        <v>9</v>
      </c>
      <c r="L6" s="94" t="s">
        <v>5</v>
      </c>
      <c r="M6" s="94"/>
      <c r="N6" s="94"/>
      <c r="O6" s="94"/>
      <c r="P6" s="94"/>
      <c r="Q6" s="94"/>
      <c r="R6" s="94" t="s">
        <v>10</v>
      </c>
      <c r="S6" s="222" t="s">
        <v>5</v>
      </c>
    </row>
    <row r="7" spans="1:102" x14ac:dyDescent="0.25">
      <c r="B7" s="281"/>
      <c r="C7" s="283"/>
      <c r="D7" s="285"/>
      <c r="E7" s="95" t="s">
        <v>11</v>
      </c>
      <c r="F7" s="95" t="s">
        <v>12</v>
      </c>
      <c r="G7" s="95" t="s">
        <v>13</v>
      </c>
      <c r="H7" s="95" t="s">
        <v>14</v>
      </c>
      <c r="I7" s="11" t="s">
        <v>15</v>
      </c>
      <c r="J7" s="95" t="s">
        <v>16</v>
      </c>
      <c r="K7" s="95" t="s">
        <v>17</v>
      </c>
      <c r="L7" s="95" t="s">
        <v>18</v>
      </c>
      <c r="M7" s="12" t="s">
        <v>19</v>
      </c>
      <c r="N7" s="12" t="s">
        <v>20</v>
      </c>
      <c r="O7" s="12" t="s">
        <v>21</v>
      </c>
      <c r="P7" s="95" t="s">
        <v>22</v>
      </c>
      <c r="Q7" s="95" t="s">
        <v>23</v>
      </c>
      <c r="R7" s="95" t="s">
        <v>24</v>
      </c>
      <c r="S7" s="223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7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15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200.1</v>
      </c>
      <c r="M11" s="82">
        <f>L11*0.03</f>
        <v>6.0029999999999992</v>
      </c>
      <c r="N11" s="82">
        <f>L11*0.0725</f>
        <v>14.507249999999999</v>
      </c>
      <c r="O11" s="82">
        <v>0</v>
      </c>
      <c r="P11" s="82">
        <v>0</v>
      </c>
      <c r="Q11" s="82">
        <v>0</v>
      </c>
      <c r="R11" s="82">
        <f>Q11+P11+O11+N11+M11</f>
        <v>20.510249999999999</v>
      </c>
      <c r="S11" s="169">
        <f>L11-R11</f>
        <v>179.58974999999998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30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400.2</v>
      </c>
      <c r="M12" s="147">
        <f t="shared" si="0"/>
        <v>12.005999999999998</v>
      </c>
      <c r="N12" s="147">
        <f t="shared" si="0"/>
        <v>29.014499999999998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41.020499999999998</v>
      </c>
      <c r="S12" s="147">
        <f t="shared" si="0"/>
        <v>359.17949999999996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15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154.19999999999999</v>
      </c>
      <c r="M15" s="75">
        <f>L15*0.03</f>
        <v>4.6259999999999994</v>
      </c>
      <c r="N15" s="75">
        <f>L15*0.0725</f>
        <v>11.179499999999999</v>
      </c>
      <c r="O15" s="75">
        <v>0</v>
      </c>
      <c r="P15" s="75">
        <v>0</v>
      </c>
      <c r="Q15" s="75">
        <v>0</v>
      </c>
      <c r="R15" s="75">
        <f>Q15+P15+O15+N15+M15</f>
        <v>15.805499999999999</v>
      </c>
      <c r="S15" s="104">
        <f>L15-R15</f>
        <v>138.39449999999999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15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75</v>
      </c>
      <c r="M18" s="75">
        <f>L18*0.03</f>
        <v>2.25</v>
      </c>
      <c r="N18" s="75">
        <f>L18*0.0725</f>
        <v>5.4375</v>
      </c>
      <c r="O18" s="75">
        <v>0</v>
      </c>
      <c r="P18" s="75">
        <v>0</v>
      </c>
      <c r="Q18" s="75">
        <v>0</v>
      </c>
      <c r="R18" s="75">
        <f>Q18+P18+O18+N18+M18</f>
        <v>7.6875</v>
      </c>
      <c r="S18" s="104">
        <f>L18-R18</f>
        <v>67.3125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45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304.2</v>
      </c>
      <c r="M19" s="105">
        <f t="shared" si="1"/>
        <v>9.1259999999999994</v>
      </c>
      <c r="N19" s="105">
        <f t="shared" si="1"/>
        <v>22.054499999999997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31.180499999999999</v>
      </c>
      <c r="S19" s="96">
        <f t="shared" si="1"/>
        <v>273.01949999999999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/>
      <c r="B22" s="119" t="s">
        <v>57</v>
      </c>
      <c r="C22" s="120" t="s">
        <v>54</v>
      </c>
      <c r="D22" s="101"/>
      <c r="E22" s="121">
        <v>1</v>
      </c>
      <c r="F22" s="122">
        <v>10</v>
      </c>
      <c r="G22" s="151">
        <v>0</v>
      </c>
      <c r="H22" s="152">
        <v>0</v>
      </c>
      <c r="I22" s="153">
        <v>0</v>
      </c>
      <c r="J22" s="154">
        <f>F22/8*2*G22</f>
        <v>0</v>
      </c>
      <c r="K22" s="156">
        <v>0</v>
      </c>
      <c r="L22" s="123">
        <f>E22*F22+J22</f>
        <v>10</v>
      </c>
      <c r="M22" s="123">
        <f>L22*0</f>
        <v>0</v>
      </c>
      <c r="N22" s="123">
        <f>L22*0</f>
        <v>0</v>
      </c>
      <c r="O22" s="123">
        <v>0</v>
      </c>
      <c r="P22" s="123">
        <v>0</v>
      </c>
      <c r="Q22" s="123">
        <v>0</v>
      </c>
      <c r="R22" s="123">
        <f>Q22+P22+O22+N22+M22</f>
        <v>0</v>
      </c>
      <c r="S22" s="172">
        <f>L22-R22</f>
        <v>10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10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150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150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11</v>
      </c>
      <c r="F24" s="52">
        <f t="shared" si="2"/>
        <v>25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160</v>
      </c>
      <c r="M24" s="155">
        <f t="shared" si="2"/>
        <v>0</v>
      </c>
      <c r="N24" s="155">
        <f t="shared" si="2"/>
        <v>0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0</v>
      </c>
      <c r="S24" s="224">
        <f t="shared" si="2"/>
        <v>160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225"/>
    </row>
    <row r="26" spans="1:102" x14ac:dyDescent="0.25">
      <c r="B26" s="62" t="s">
        <v>46</v>
      </c>
      <c r="C26" s="16"/>
      <c r="D26" s="63"/>
      <c r="E26" s="52">
        <f t="shared" ref="E26:S26" si="3">E24+E19+E12</f>
        <v>86</v>
      </c>
      <c r="F26" s="52">
        <f t="shared" si="3"/>
        <v>85.3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864.4</v>
      </c>
      <c r="M26" s="52">
        <f t="shared" si="3"/>
        <v>21.131999999999998</v>
      </c>
      <c r="N26" s="52">
        <f t="shared" si="3"/>
        <v>51.068999999999996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72.200999999999993</v>
      </c>
      <c r="S26" s="226">
        <f t="shared" si="3"/>
        <v>792.19899999999996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17" workbookViewId="0">
      <selection activeCell="A34" sqref="A34:XFD3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60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165" t="s">
        <v>4</v>
      </c>
      <c r="F6" s="165" t="s">
        <v>5</v>
      </c>
      <c r="G6" s="165" t="s">
        <v>6</v>
      </c>
      <c r="H6" s="165" t="s">
        <v>7</v>
      </c>
      <c r="I6" s="165"/>
      <c r="J6" s="165" t="s">
        <v>8</v>
      </c>
      <c r="K6" s="165" t="s">
        <v>9</v>
      </c>
      <c r="L6" s="165" t="s">
        <v>5</v>
      </c>
      <c r="M6" s="165"/>
      <c r="N6" s="165"/>
      <c r="O6" s="165"/>
      <c r="P6" s="165"/>
      <c r="Q6" s="165"/>
      <c r="R6" s="165" t="s">
        <v>10</v>
      </c>
      <c r="S6" s="165" t="s">
        <v>5</v>
      </c>
    </row>
    <row r="7" spans="1:102" x14ac:dyDescent="0.25">
      <c r="B7" s="281"/>
      <c r="C7" s="283"/>
      <c r="D7" s="285"/>
      <c r="E7" s="166" t="s">
        <v>11</v>
      </c>
      <c r="F7" s="166" t="s">
        <v>12</v>
      </c>
      <c r="G7" s="166" t="s">
        <v>13</v>
      </c>
      <c r="H7" s="166" t="s">
        <v>14</v>
      </c>
      <c r="I7" s="11" t="s">
        <v>15</v>
      </c>
      <c r="J7" s="166" t="s">
        <v>16</v>
      </c>
      <c r="K7" s="166" t="s">
        <v>17</v>
      </c>
      <c r="L7" s="166" t="s">
        <v>18</v>
      </c>
      <c r="M7" s="12" t="s">
        <v>19</v>
      </c>
      <c r="N7" s="12" t="s">
        <v>20</v>
      </c>
      <c r="O7" s="12" t="s">
        <v>21</v>
      </c>
      <c r="P7" s="166" t="s">
        <v>22</v>
      </c>
      <c r="Q7" s="166" t="s">
        <v>23</v>
      </c>
      <c r="R7" s="166" t="s">
        <v>24</v>
      </c>
      <c r="S7" s="166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14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186.76</v>
      </c>
      <c r="M10" s="48">
        <f>L10*0.03</f>
        <v>5.6027999999999993</v>
      </c>
      <c r="N10" s="48">
        <f>L10*0.0725</f>
        <v>13.540099999999999</v>
      </c>
      <c r="O10" s="48">
        <v>0</v>
      </c>
      <c r="P10" s="45">
        <v>0</v>
      </c>
      <c r="Q10" s="48">
        <v>0</v>
      </c>
      <c r="R10" s="48">
        <f>Q10+P10+O10+N10+M10</f>
        <v>19.142899999999997</v>
      </c>
      <c r="S10" s="163">
        <f>L10-R10</f>
        <v>167.61709999999999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14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186.76</v>
      </c>
      <c r="M11" s="82">
        <f>L11*0.03</f>
        <v>5.6027999999999993</v>
      </c>
      <c r="N11" s="82">
        <f>L11*0.0725</f>
        <v>13.540099999999999</v>
      </c>
      <c r="O11" s="82">
        <v>0</v>
      </c>
      <c r="P11" s="82">
        <v>0</v>
      </c>
      <c r="Q11" s="82">
        <v>0</v>
      </c>
      <c r="R11" s="82">
        <f>Q11+P11+O11+N11+M11</f>
        <v>19.142899999999997</v>
      </c>
      <c r="S11" s="169">
        <f>L11-R11</f>
        <v>167.61709999999999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28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373.52</v>
      </c>
      <c r="M12" s="147">
        <f t="shared" si="0"/>
        <v>11.205599999999999</v>
      </c>
      <c r="N12" s="147">
        <f t="shared" si="0"/>
        <v>27.080199999999998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38.285799999999995</v>
      </c>
      <c r="S12" s="147">
        <f t="shared" si="0"/>
        <v>335.23419999999999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14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143.91999999999999</v>
      </c>
      <c r="M15" s="75">
        <f>L15*0.03</f>
        <v>4.3175999999999997</v>
      </c>
      <c r="N15" s="75">
        <f>L15*0.0725</f>
        <v>10.434199999999999</v>
      </c>
      <c r="O15" s="75">
        <v>0</v>
      </c>
      <c r="P15" s="75">
        <v>0</v>
      </c>
      <c r="Q15" s="75">
        <v>0</v>
      </c>
      <c r="R15" s="75">
        <f>Q15+P15+O15+N15+M15</f>
        <v>14.751799999999999</v>
      </c>
      <c r="S15" s="164">
        <f>L15-R15</f>
        <v>129.16819999999998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75">
        <f>L16*0.03</f>
        <v>0</v>
      </c>
      <c r="N16" s="75">
        <f>L16*0.0725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13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65</v>
      </c>
      <c r="M17" s="75">
        <f>L17*0.03</f>
        <v>1.95</v>
      </c>
      <c r="N17" s="75">
        <f>L17*0.0725</f>
        <v>4.7124999999999995</v>
      </c>
      <c r="O17" s="75">
        <v>0</v>
      </c>
      <c r="P17" s="75">
        <v>0</v>
      </c>
      <c r="Q17" s="75">
        <v>0</v>
      </c>
      <c r="R17" s="75">
        <f>Q17+P17+O17+N17+M17</f>
        <v>6.6624999999999996</v>
      </c>
      <c r="S17" s="164">
        <f>L17-R17</f>
        <v>58.337499999999999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14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70</v>
      </c>
      <c r="M18" s="75">
        <f>L18*0.03</f>
        <v>2.1</v>
      </c>
      <c r="N18" s="75">
        <f>L18*0.0725</f>
        <v>5.0749999999999993</v>
      </c>
      <c r="O18" s="75">
        <v>0</v>
      </c>
      <c r="P18" s="75">
        <v>0</v>
      </c>
      <c r="Q18" s="75">
        <v>0</v>
      </c>
      <c r="R18" s="75">
        <f>Q18+P18+O18+N18+M18</f>
        <v>7.1749999999999989</v>
      </c>
      <c r="S18" s="164">
        <f>L18-R18</f>
        <v>62.825000000000003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41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278.91999999999996</v>
      </c>
      <c r="M19" s="105">
        <f t="shared" si="1"/>
        <v>8.3675999999999995</v>
      </c>
      <c r="N19" s="105">
        <f t="shared" si="1"/>
        <v>20.221699999999998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28.589299999999994</v>
      </c>
      <c r="S19" s="96">
        <f t="shared" si="1"/>
        <v>250.33069999999998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/>
      <c r="B22" s="119" t="s">
        <v>57</v>
      </c>
      <c r="C22" s="120" t="s">
        <v>54</v>
      </c>
      <c r="D22" s="101"/>
      <c r="E22" s="121">
        <v>0</v>
      </c>
      <c r="F22" s="122">
        <v>10</v>
      </c>
      <c r="G22" s="151">
        <v>0</v>
      </c>
      <c r="H22" s="152">
        <v>0</v>
      </c>
      <c r="I22" s="153">
        <v>0</v>
      </c>
      <c r="J22" s="154">
        <f>F22/8*2*G22</f>
        <v>0</v>
      </c>
      <c r="K22" s="156">
        <v>0</v>
      </c>
      <c r="L22" s="123">
        <f>E22*F22+J22</f>
        <v>0</v>
      </c>
      <c r="M22" s="123">
        <f>L22*0</f>
        <v>0</v>
      </c>
      <c r="N22" s="123">
        <f>L22*0</f>
        <v>0</v>
      </c>
      <c r="O22" s="123">
        <v>0</v>
      </c>
      <c r="P22" s="123">
        <v>0</v>
      </c>
      <c r="Q22" s="123">
        <v>0</v>
      </c>
      <c r="R22" s="123">
        <f>Q22+P22+O22+N22+M22</f>
        <v>0</v>
      </c>
      <c r="S22" s="172">
        <f>L22-R22</f>
        <v>0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10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150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150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10</v>
      </c>
      <c r="F24" s="52">
        <f t="shared" si="2"/>
        <v>25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150</v>
      </c>
      <c r="M24" s="155">
        <f t="shared" si="2"/>
        <v>0</v>
      </c>
      <c r="N24" s="155">
        <f t="shared" si="2"/>
        <v>0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0</v>
      </c>
      <c r="S24" s="155">
        <f t="shared" si="2"/>
        <v>150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 t="shared" ref="E26:S26" si="3">E24+E19+E12</f>
        <v>79</v>
      </c>
      <c r="F26" s="52">
        <f t="shared" si="3"/>
        <v>85.3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802.43999999999994</v>
      </c>
      <c r="M26" s="52">
        <f t="shared" si="3"/>
        <v>19.5732</v>
      </c>
      <c r="N26" s="52">
        <f t="shared" si="3"/>
        <v>47.301899999999996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66.875099999999989</v>
      </c>
      <c r="S26" s="52">
        <f t="shared" si="3"/>
        <v>735.56489999999997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28"/>
  <sheetViews>
    <sheetView workbookViewId="0">
      <selection activeCell="C4" sqref="C4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8.28515625" style="3" customWidth="1"/>
    <col min="9" max="9" width="9" style="67" customWidth="1"/>
    <col min="10" max="10" width="9.85546875" style="67" customWidth="1"/>
    <col min="11" max="11" width="8.7109375" style="67" customWidth="1"/>
    <col min="12" max="12" width="7.7109375" style="67" customWidth="1"/>
    <col min="13" max="13" width="10.7109375" style="68" customWidth="1"/>
    <col min="14" max="14" width="7.7109375" style="68" bestFit="1" customWidth="1"/>
    <col min="15" max="15" width="8.42578125" style="68" customWidth="1"/>
    <col min="16" max="17" width="8.140625" style="68" customWidth="1"/>
    <col min="18" max="19" width="9.7109375" style="3" customWidth="1"/>
    <col min="20" max="20" width="11.42578125" style="7" customWidth="1"/>
    <col min="21" max="16384" width="11.42578125" style="3"/>
  </cols>
  <sheetData>
    <row r="1" spans="1:103" ht="15.75" thickBot="1" x14ac:dyDescent="0.3">
      <c r="E1" s="4"/>
      <c r="F1" s="4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5"/>
    </row>
    <row r="2" spans="1:103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7"/>
    </row>
    <row r="3" spans="1:103" ht="15.75" thickBot="1" x14ac:dyDescent="0.3">
      <c r="C3" s="8"/>
      <c r="D3" s="8"/>
      <c r="E3" s="278" t="s">
        <v>61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80"/>
    </row>
    <row r="6" spans="1:103" x14ac:dyDescent="0.25">
      <c r="B6" s="281" t="s">
        <v>1</v>
      </c>
      <c r="C6" s="282" t="s">
        <v>2</v>
      </c>
      <c r="D6" s="284" t="s">
        <v>3</v>
      </c>
      <c r="E6" s="167" t="s">
        <v>4</v>
      </c>
      <c r="F6" s="167" t="s">
        <v>5</v>
      </c>
      <c r="G6" s="167" t="s">
        <v>62</v>
      </c>
      <c r="H6" s="167" t="s">
        <v>62</v>
      </c>
      <c r="I6" s="167" t="s">
        <v>63</v>
      </c>
      <c r="J6" s="167" t="s">
        <v>8</v>
      </c>
      <c r="K6" s="167" t="s">
        <v>8</v>
      </c>
      <c r="L6" s="167" t="s">
        <v>9</v>
      </c>
      <c r="M6" s="167" t="s">
        <v>5</v>
      </c>
      <c r="N6" s="167"/>
      <c r="O6" s="167"/>
      <c r="P6" s="167"/>
      <c r="Q6" s="167"/>
      <c r="R6" s="167"/>
      <c r="S6" s="167" t="s">
        <v>10</v>
      </c>
      <c r="T6" s="167" t="s">
        <v>5</v>
      </c>
    </row>
    <row r="7" spans="1:103" x14ac:dyDescent="0.25">
      <c r="B7" s="281"/>
      <c r="C7" s="283"/>
      <c r="D7" s="285"/>
      <c r="E7" s="168" t="s">
        <v>11</v>
      </c>
      <c r="F7" s="168" t="s">
        <v>12</v>
      </c>
      <c r="G7" s="168" t="s">
        <v>64</v>
      </c>
      <c r="H7" s="168" t="s">
        <v>65</v>
      </c>
      <c r="I7" s="168" t="s">
        <v>6</v>
      </c>
      <c r="J7" s="168" t="s">
        <v>66</v>
      </c>
      <c r="K7" s="168" t="s">
        <v>67</v>
      </c>
      <c r="L7" s="168" t="s">
        <v>17</v>
      </c>
      <c r="M7" s="168" t="s">
        <v>18</v>
      </c>
      <c r="N7" s="12" t="s">
        <v>19</v>
      </c>
      <c r="O7" s="12" t="s">
        <v>20</v>
      </c>
      <c r="P7" s="12" t="s">
        <v>21</v>
      </c>
      <c r="Q7" s="168" t="s">
        <v>22</v>
      </c>
      <c r="R7" s="168" t="s">
        <v>23</v>
      </c>
      <c r="S7" s="168" t="s">
        <v>24</v>
      </c>
      <c r="T7" s="168" t="s">
        <v>25</v>
      </c>
    </row>
    <row r="8" spans="1:103" x14ac:dyDescent="0.25">
      <c r="I8" s="14"/>
      <c r="J8" s="14"/>
      <c r="K8" s="14"/>
      <c r="L8" s="14"/>
      <c r="M8" s="14"/>
      <c r="N8" s="14"/>
      <c r="O8" s="14"/>
      <c r="P8" s="14"/>
      <c r="Q8" s="14"/>
    </row>
    <row r="9" spans="1:103" s="16" customFormat="1" hidden="1" x14ac:dyDescent="0.25">
      <c r="A9" s="1"/>
      <c r="B9" s="106"/>
      <c r="C9" s="50"/>
      <c r="D9" s="107"/>
      <c r="E9" s="108" t="s">
        <v>26</v>
      </c>
      <c r="F9" s="108"/>
      <c r="G9" s="107"/>
      <c r="H9" s="107"/>
      <c r="I9" s="109"/>
      <c r="J9" s="109"/>
      <c r="K9" s="109"/>
      <c r="L9" s="109"/>
      <c r="M9" s="109"/>
      <c r="N9" s="109"/>
      <c r="O9" s="109"/>
      <c r="P9" s="109"/>
      <c r="Q9" s="109"/>
      <c r="R9" s="107"/>
      <c r="S9" s="107"/>
      <c r="T9" s="110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</row>
    <row r="10" spans="1:103" s="28" customFormat="1" hidden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0</v>
      </c>
      <c r="F10" s="48">
        <v>13.34</v>
      </c>
      <c r="G10" s="175">
        <v>0</v>
      </c>
      <c r="H10" s="175">
        <v>0</v>
      </c>
      <c r="I10" s="137">
        <v>0</v>
      </c>
      <c r="J10" s="143">
        <f>F10/8*2*H10</f>
        <v>0</v>
      </c>
      <c r="K10" s="139">
        <f>F10/8*2*H10</f>
        <v>0</v>
      </c>
      <c r="L10" s="149">
        <v>0</v>
      </c>
      <c r="M10" s="48">
        <f>E10*F10+K10</f>
        <v>0</v>
      </c>
      <c r="N10" s="48">
        <f>M10*0.03</f>
        <v>0</v>
      </c>
      <c r="O10" s="48">
        <f>M10*0.0725</f>
        <v>0</v>
      </c>
      <c r="P10" s="48">
        <v>0</v>
      </c>
      <c r="Q10" s="45">
        <v>0</v>
      </c>
      <c r="R10" s="48">
        <v>0</v>
      </c>
      <c r="S10" s="48">
        <f>R10+Q10+P10+O10+N10</f>
        <v>0</v>
      </c>
      <c r="T10" s="169">
        <f>M10-S10</f>
        <v>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s="84" customFormat="1" hidden="1" x14ac:dyDescent="0.25">
      <c r="A11" s="83">
        <v>2</v>
      </c>
      <c r="B11" s="71" t="s">
        <v>30</v>
      </c>
      <c r="C11" s="72" t="s">
        <v>31</v>
      </c>
      <c r="D11" s="73"/>
      <c r="E11" s="74">
        <v>0</v>
      </c>
      <c r="F11" s="82">
        <v>13.34</v>
      </c>
      <c r="G11" s="176">
        <v>0</v>
      </c>
      <c r="H11" s="176">
        <v>0</v>
      </c>
      <c r="I11" s="141">
        <v>0</v>
      </c>
      <c r="J11" s="143">
        <f>F11/8*2*H11</f>
        <v>0</v>
      </c>
      <c r="K11" s="143">
        <f>F11/8*2*H11</f>
        <v>0</v>
      </c>
      <c r="L11" s="150">
        <v>0</v>
      </c>
      <c r="M11" s="82">
        <f>E11*F11+K11</f>
        <v>0</v>
      </c>
      <c r="N11" s="82">
        <f>M11*0.03</f>
        <v>0</v>
      </c>
      <c r="O11" s="82">
        <f>M11*0.0725</f>
        <v>0</v>
      </c>
      <c r="P11" s="82">
        <v>0</v>
      </c>
      <c r="Q11" s="82">
        <v>0</v>
      </c>
      <c r="R11" s="82">
        <v>0</v>
      </c>
      <c r="S11" s="82">
        <f>R11+Q11+P11+O11+N11</f>
        <v>0</v>
      </c>
      <c r="T11" s="169">
        <f>M11-S11</f>
        <v>0</v>
      </c>
    </row>
    <row r="12" spans="1:103" s="87" customFormat="1" ht="15.75" hidden="1" x14ac:dyDescent="0.3">
      <c r="A12" s="85"/>
      <c r="B12" s="86"/>
      <c r="C12" s="86"/>
      <c r="D12" s="86"/>
      <c r="E12" s="103">
        <f>SUM(E10:E11)</f>
        <v>0</v>
      </c>
      <c r="F12" s="144">
        <f>SUM(F10:F11)</f>
        <v>26.68</v>
      </c>
      <c r="G12" s="177">
        <f t="shared" ref="G12:L12" si="0">SUM(G10:G10)</f>
        <v>0</v>
      </c>
      <c r="H12" s="177">
        <f t="shared" si="0"/>
        <v>0</v>
      </c>
      <c r="I12" s="146">
        <f t="shared" si="0"/>
        <v>0</v>
      </c>
      <c r="J12" s="146">
        <f t="shared" si="0"/>
        <v>0</v>
      </c>
      <c r="K12" s="146">
        <f t="shared" si="0"/>
        <v>0</v>
      </c>
      <c r="L12" s="146">
        <f t="shared" si="0"/>
        <v>0</v>
      </c>
      <c r="M12" s="147">
        <f t="shared" ref="M12:T12" si="1">SUM(M10:M11)</f>
        <v>0</v>
      </c>
      <c r="N12" s="147">
        <f t="shared" si="1"/>
        <v>0</v>
      </c>
      <c r="O12" s="147">
        <f t="shared" si="1"/>
        <v>0</v>
      </c>
      <c r="P12" s="147">
        <f t="shared" si="1"/>
        <v>0</v>
      </c>
      <c r="Q12" s="147">
        <f t="shared" si="1"/>
        <v>0</v>
      </c>
      <c r="R12" s="147">
        <f t="shared" si="1"/>
        <v>0</v>
      </c>
      <c r="S12" s="147">
        <f t="shared" si="1"/>
        <v>0</v>
      </c>
      <c r="T12" s="147">
        <f t="shared" si="1"/>
        <v>0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</row>
    <row r="13" spans="1:103" s="183" customFormat="1" x14ac:dyDescent="0.25">
      <c r="A13" s="178"/>
      <c r="B13" s="179"/>
      <c r="C13" s="179"/>
      <c r="D13" s="179"/>
      <c r="E13" s="180"/>
      <c r="F13" s="180"/>
      <c r="G13" s="181"/>
      <c r="H13" s="181"/>
      <c r="I13" s="182"/>
      <c r="J13" s="182"/>
      <c r="K13" s="182"/>
      <c r="L13" s="182"/>
      <c r="M13" s="182"/>
      <c r="N13" s="182"/>
      <c r="O13" s="182"/>
      <c r="P13" s="182"/>
      <c r="Q13" s="182"/>
      <c r="T13" s="170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</row>
    <row r="14" spans="1:103" s="193" customFormat="1" x14ac:dyDescent="0.25">
      <c r="A14" s="185"/>
      <c r="B14" s="186"/>
      <c r="C14" s="187"/>
      <c r="D14" s="188"/>
      <c r="E14" s="189" t="s">
        <v>58</v>
      </c>
      <c r="F14" s="189"/>
      <c r="G14" s="190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88"/>
      <c r="S14" s="188"/>
      <c r="T14" s="104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</row>
    <row r="15" spans="1:103" s="195" customFormat="1" x14ac:dyDescent="0.25">
      <c r="A15" s="194">
        <v>3</v>
      </c>
      <c r="B15" s="71" t="s">
        <v>33</v>
      </c>
      <c r="C15" s="72" t="s">
        <v>34</v>
      </c>
      <c r="D15" s="81" t="s">
        <v>35</v>
      </c>
      <c r="E15" s="74">
        <v>0</v>
      </c>
      <c r="F15" s="82">
        <v>10.28</v>
      </c>
      <c r="G15" s="176">
        <v>9</v>
      </c>
      <c r="H15" s="176">
        <v>1.5</v>
      </c>
      <c r="I15" s="150">
        <f>G15+H15</f>
        <v>10.5</v>
      </c>
      <c r="J15" s="143">
        <f t="shared" ref="J15:K18" si="2">F15/8*2*G15</f>
        <v>23.13</v>
      </c>
      <c r="K15" s="143">
        <f t="shared" si="2"/>
        <v>3.375</v>
      </c>
      <c r="L15" s="150">
        <f>K15*25%</f>
        <v>0.84375</v>
      </c>
      <c r="M15" s="75">
        <f>L15+K15+J15</f>
        <v>27.348749999999999</v>
      </c>
      <c r="N15" s="75">
        <f>M15*0</f>
        <v>0</v>
      </c>
      <c r="O15" s="75">
        <f>M15*0</f>
        <v>0</v>
      </c>
      <c r="P15" s="75">
        <v>0</v>
      </c>
      <c r="Q15" s="75">
        <v>0</v>
      </c>
      <c r="R15" s="75">
        <v>0</v>
      </c>
      <c r="S15" s="75">
        <f>R15+Q15+P15+O15+N15</f>
        <v>0</v>
      </c>
      <c r="T15" s="164">
        <f>M15-S15</f>
        <v>27.348749999999999</v>
      </c>
    </row>
    <row r="16" spans="1:103" s="195" customFormat="1" x14ac:dyDescent="0.25">
      <c r="A16" s="194">
        <v>4</v>
      </c>
      <c r="B16" s="71" t="s">
        <v>36</v>
      </c>
      <c r="C16" s="72" t="s">
        <v>37</v>
      </c>
      <c r="D16" s="81"/>
      <c r="E16" s="74">
        <v>0</v>
      </c>
      <c r="F16" s="82">
        <v>13.34</v>
      </c>
      <c r="G16" s="176">
        <v>11</v>
      </c>
      <c r="H16" s="176">
        <v>1.5</v>
      </c>
      <c r="I16" s="150">
        <f>G16+H16</f>
        <v>12.5</v>
      </c>
      <c r="J16" s="143">
        <f t="shared" si="2"/>
        <v>36.685000000000002</v>
      </c>
      <c r="K16" s="143">
        <f t="shared" si="2"/>
        <v>4.125</v>
      </c>
      <c r="L16" s="150">
        <f>K16*25%</f>
        <v>1.03125</v>
      </c>
      <c r="M16" s="75">
        <f>L16+K16+J16</f>
        <v>41.841250000000002</v>
      </c>
      <c r="N16" s="75">
        <f>M16*0</f>
        <v>0</v>
      </c>
      <c r="O16" s="75">
        <f>M16*0</f>
        <v>0</v>
      </c>
      <c r="P16" s="75">
        <v>0</v>
      </c>
      <c r="Q16" s="75">
        <v>0</v>
      </c>
      <c r="R16" s="75">
        <v>0</v>
      </c>
      <c r="S16" s="75">
        <f>R16+Q16+P16+O16+N16</f>
        <v>0</v>
      </c>
      <c r="T16" s="75">
        <f>M16-S16</f>
        <v>41.841250000000002</v>
      </c>
    </row>
    <row r="17" spans="1:103" s="195" customFormat="1" x14ac:dyDescent="0.25">
      <c r="A17" s="194">
        <v>5</v>
      </c>
      <c r="B17" s="71" t="s">
        <v>42</v>
      </c>
      <c r="C17" s="72" t="s">
        <v>43</v>
      </c>
      <c r="D17" s="81"/>
      <c r="E17" s="74">
        <v>0</v>
      </c>
      <c r="F17" s="82">
        <v>5</v>
      </c>
      <c r="G17" s="176">
        <v>6</v>
      </c>
      <c r="H17" s="176">
        <v>1.5</v>
      </c>
      <c r="I17" s="141">
        <f>G17+H17</f>
        <v>7.5</v>
      </c>
      <c r="J17" s="143">
        <f t="shared" si="2"/>
        <v>7.5</v>
      </c>
      <c r="K17" s="143">
        <f t="shared" si="2"/>
        <v>2.25</v>
      </c>
      <c r="L17" s="150">
        <f>K17*25%</f>
        <v>0.5625</v>
      </c>
      <c r="M17" s="75">
        <f>L17+K17+J17</f>
        <v>10.3125</v>
      </c>
      <c r="N17" s="75">
        <f>M17*0</f>
        <v>0</v>
      </c>
      <c r="O17" s="75">
        <f>M17*0</f>
        <v>0</v>
      </c>
      <c r="P17" s="75">
        <v>0</v>
      </c>
      <c r="Q17" s="75">
        <v>0</v>
      </c>
      <c r="R17" s="75">
        <v>0</v>
      </c>
      <c r="S17" s="75">
        <f>R17+Q17+P17+O17+N17</f>
        <v>0</v>
      </c>
      <c r="T17" s="164">
        <f>M17-S17</f>
        <v>10.3125</v>
      </c>
    </row>
    <row r="18" spans="1:103" s="195" customFormat="1" x14ac:dyDescent="0.25">
      <c r="A18" s="194">
        <v>6</v>
      </c>
      <c r="B18" s="71" t="s">
        <v>44</v>
      </c>
      <c r="C18" s="102" t="s">
        <v>45</v>
      </c>
      <c r="D18" s="81" t="s">
        <v>35</v>
      </c>
      <c r="E18" s="74">
        <v>0</v>
      </c>
      <c r="F18" s="82">
        <v>5</v>
      </c>
      <c r="G18" s="176">
        <v>0</v>
      </c>
      <c r="H18" s="176">
        <v>0</v>
      </c>
      <c r="I18" s="141">
        <f>G18+H18</f>
        <v>0</v>
      </c>
      <c r="J18" s="143">
        <f t="shared" si="2"/>
        <v>0</v>
      </c>
      <c r="K18" s="143">
        <f t="shared" si="2"/>
        <v>0</v>
      </c>
      <c r="L18" s="150">
        <f>K18*25%</f>
        <v>0</v>
      </c>
      <c r="M18" s="75">
        <f>L18+K18+J18</f>
        <v>0</v>
      </c>
      <c r="N18" s="75">
        <f>M18*0.03</f>
        <v>0</v>
      </c>
      <c r="O18" s="75">
        <f>M18*0.0725</f>
        <v>0</v>
      </c>
      <c r="P18" s="75">
        <v>0</v>
      </c>
      <c r="Q18" s="75">
        <v>0</v>
      </c>
      <c r="R18" s="75">
        <v>0</v>
      </c>
      <c r="S18" s="75">
        <f>R18+Q18+P18+O18+N18</f>
        <v>0</v>
      </c>
      <c r="T18" s="75">
        <f>M18-S18</f>
        <v>0</v>
      </c>
    </row>
    <row r="19" spans="1:103" s="195" customFormat="1" ht="15.75" x14ac:dyDescent="0.3">
      <c r="A19" s="194"/>
      <c r="B19" s="99"/>
      <c r="C19" s="100"/>
      <c r="D19" s="101"/>
      <c r="E19" s="105">
        <f>SUM(E15:E18)</f>
        <v>0</v>
      </c>
      <c r="F19" s="105">
        <f t="shared" ref="F19:T19" si="3">SUM(F15:F18)</f>
        <v>33.619999999999997</v>
      </c>
      <c r="G19" s="196">
        <f t="shared" si="3"/>
        <v>26</v>
      </c>
      <c r="H19" s="196">
        <f t="shared" si="3"/>
        <v>4.5</v>
      </c>
      <c r="I19" s="148">
        <f t="shared" si="3"/>
        <v>30.5</v>
      </c>
      <c r="J19" s="197">
        <f>SUM(J15:J18)</f>
        <v>67.314999999999998</v>
      </c>
      <c r="K19" s="148">
        <f t="shared" si="3"/>
        <v>9.75</v>
      </c>
      <c r="L19" s="148">
        <f t="shared" si="3"/>
        <v>2.4375</v>
      </c>
      <c r="M19" s="105">
        <f t="shared" si="3"/>
        <v>79.502499999999998</v>
      </c>
      <c r="N19" s="105">
        <f t="shared" si="3"/>
        <v>0</v>
      </c>
      <c r="O19" s="105">
        <f t="shared" si="3"/>
        <v>0</v>
      </c>
      <c r="P19" s="105">
        <f t="shared" si="3"/>
        <v>0</v>
      </c>
      <c r="Q19" s="105">
        <f t="shared" si="3"/>
        <v>0</v>
      </c>
      <c r="R19" s="105">
        <f t="shared" si="3"/>
        <v>0</v>
      </c>
      <c r="S19" s="105">
        <f t="shared" si="3"/>
        <v>0</v>
      </c>
      <c r="T19" s="80">
        <f t="shared" si="3"/>
        <v>79.502499999999998</v>
      </c>
    </row>
    <row r="20" spans="1:103" s="195" customFormat="1" ht="15.75" x14ac:dyDescent="0.3">
      <c r="A20" s="194"/>
      <c r="B20" s="99"/>
      <c r="C20" s="100"/>
      <c r="D20" s="101"/>
      <c r="E20" s="111"/>
      <c r="F20" s="112"/>
      <c r="G20" s="113"/>
      <c r="H20" s="113"/>
      <c r="I20" s="114"/>
      <c r="J20" s="116"/>
      <c r="K20" s="116"/>
      <c r="L20" s="114"/>
      <c r="M20" s="117"/>
      <c r="N20" s="117"/>
      <c r="O20" s="117"/>
      <c r="P20" s="117"/>
      <c r="Q20" s="117"/>
      <c r="R20" s="117"/>
      <c r="S20" s="117"/>
      <c r="T20" s="198"/>
    </row>
    <row r="21" spans="1:103" s="184" customFormat="1" ht="16.5" customHeight="1" x14ac:dyDescent="0.25">
      <c r="A21" s="178"/>
      <c r="B21" s="199"/>
      <c r="C21" s="72"/>
      <c r="D21" s="200"/>
      <c r="E21" s="201" t="s">
        <v>59</v>
      </c>
      <c r="F21" s="201"/>
      <c r="G21" s="200"/>
      <c r="H21" s="200"/>
      <c r="I21" s="202"/>
      <c r="J21" s="202"/>
      <c r="K21" s="202"/>
      <c r="L21" s="202"/>
      <c r="M21" s="202"/>
      <c r="N21" s="202"/>
      <c r="O21" s="202"/>
      <c r="P21" s="202"/>
      <c r="Q21" s="202"/>
      <c r="R21" s="200"/>
      <c r="S21" s="200"/>
      <c r="T21" s="20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</row>
    <row r="22" spans="1:103" s="195" customFormat="1" x14ac:dyDescent="0.25">
      <c r="A22" s="194"/>
      <c r="B22" s="71" t="s">
        <v>55</v>
      </c>
      <c r="C22" s="102" t="s">
        <v>56</v>
      </c>
      <c r="D22" s="101"/>
      <c r="E22" s="74">
        <v>0</v>
      </c>
      <c r="F22" s="82">
        <v>0</v>
      </c>
      <c r="G22" s="140">
        <v>0</v>
      </c>
      <c r="H22" s="140">
        <v>0</v>
      </c>
      <c r="I22" s="141">
        <v>0</v>
      </c>
      <c r="J22" s="143">
        <f>E22/8*2*G22</f>
        <v>0</v>
      </c>
      <c r="K22" s="143">
        <f>F22/8*2*H22</f>
        <v>0</v>
      </c>
      <c r="L22" s="150">
        <v>0</v>
      </c>
      <c r="M22" s="75">
        <f>E22*F22+K22</f>
        <v>0</v>
      </c>
      <c r="N22" s="75">
        <f>M22*0</f>
        <v>0</v>
      </c>
      <c r="O22" s="75">
        <f>M22*0</f>
        <v>0</v>
      </c>
      <c r="P22" s="75">
        <v>0</v>
      </c>
      <c r="Q22" s="75">
        <v>0</v>
      </c>
      <c r="R22" s="75">
        <v>0</v>
      </c>
      <c r="S22" s="75">
        <f>R22+Q22+P22+O22+N22</f>
        <v>0</v>
      </c>
      <c r="T22" s="75">
        <f>M22-S22</f>
        <v>0</v>
      </c>
    </row>
    <row r="23" spans="1:103" s="184" customFormat="1" ht="12.75" x14ac:dyDescent="0.2">
      <c r="A23" s="204"/>
      <c r="B23" s="205"/>
      <c r="C23" s="206"/>
      <c r="E23" s="129">
        <f t="shared" ref="E23:T23" si="4">SUM(E22:E22)</f>
        <v>0</v>
      </c>
      <c r="F23" s="129">
        <f t="shared" si="4"/>
        <v>0</v>
      </c>
      <c r="G23" s="207">
        <f t="shared" si="4"/>
        <v>0</v>
      </c>
      <c r="H23" s="207">
        <f t="shared" si="4"/>
        <v>0</v>
      </c>
      <c r="I23" s="207">
        <f t="shared" si="4"/>
        <v>0</v>
      </c>
      <c r="J23" s="207">
        <f t="shared" si="4"/>
        <v>0</v>
      </c>
      <c r="K23" s="207">
        <f t="shared" si="4"/>
        <v>0</v>
      </c>
      <c r="L23" s="207">
        <f t="shared" si="4"/>
        <v>0</v>
      </c>
      <c r="M23" s="207">
        <f t="shared" si="4"/>
        <v>0</v>
      </c>
      <c r="N23" s="207">
        <f t="shared" si="4"/>
        <v>0</v>
      </c>
      <c r="O23" s="207">
        <f t="shared" si="4"/>
        <v>0</v>
      </c>
      <c r="P23" s="207">
        <f t="shared" si="4"/>
        <v>0</v>
      </c>
      <c r="Q23" s="207">
        <f t="shared" si="4"/>
        <v>0</v>
      </c>
      <c r="R23" s="207">
        <f t="shared" si="4"/>
        <v>0</v>
      </c>
      <c r="S23" s="207">
        <f t="shared" si="4"/>
        <v>0</v>
      </c>
      <c r="T23" s="207">
        <f t="shared" si="4"/>
        <v>0</v>
      </c>
    </row>
    <row r="24" spans="1:103" s="183" customFormat="1" x14ac:dyDescent="0.25">
      <c r="A24" s="178"/>
      <c r="B24" s="208"/>
      <c r="E24" s="181"/>
      <c r="F24" s="117"/>
      <c r="G24" s="209"/>
      <c r="H24" s="209"/>
      <c r="I24" s="182"/>
      <c r="J24" s="182"/>
      <c r="K24" s="182"/>
      <c r="L24" s="182"/>
      <c r="M24" s="210"/>
      <c r="N24" s="182"/>
      <c r="O24" s="182"/>
      <c r="P24" s="182"/>
      <c r="Q24" s="182"/>
      <c r="R24" s="209"/>
      <c r="S24" s="209"/>
      <c r="T24" s="211"/>
    </row>
    <row r="25" spans="1:103" s="192" customFormat="1" x14ac:dyDescent="0.25">
      <c r="A25" s="185"/>
      <c r="B25" s="212" t="s">
        <v>46</v>
      </c>
      <c r="C25" s="213"/>
      <c r="D25" s="214"/>
      <c r="E25" s="215">
        <f t="shared" ref="E25:T25" si="5">E23+E19+E12</f>
        <v>0</v>
      </c>
      <c r="F25" s="215">
        <f t="shared" si="5"/>
        <v>60.3</v>
      </c>
      <c r="G25" s="215">
        <f t="shared" si="5"/>
        <v>26</v>
      </c>
      <c r="H25" s="215">
        <f t="shared" si="5"/>
        <v>4.5</v>
      </c>
      <c r="I25" s="215">
        <f t="shared" si="5"/>
        <v>30.5</v>
      </c>
      <c r="J25" s="215">
        <f t="shared" si="5"/>
        <v>67.314999999999998</v>
      </c>
      <c r="K25" s="215">
        <f t="shared" si="5"/>
        <v>9.75</v>
      </c>
      <c r="L25" s="215">
        <f t="shared" si="5"/>
        <v>2.4375</v>
      </c>
      <c r="M25" s="215">
        <f t="shared" si="5"/>
        <v>79.502499999999998</v>
      </c>
      <c r="N25" s="215">
        <f t="shared" si="5"/>
        <v>0</v>
      </c>
      <c r="O25" s="215">
        <f t="shared" si="5"/>
        <v>0</v>
      </c>
      <c r="P25" s="215">
        <f t="shared" si="5"/>
        <v>0</v>
      </c>
      <c r="Q25" s="215">
        <f t="shared" si="5"/>
        <v>0</v>
      </c>
      <c r="R25" s="215">
        <f t="shared" si="5"/>
        <v>0</v>
      </c>
      <c r="S25" s="215">
        <f t="shared" si="5"/>
        <v>0</v>
      </c>
      <c r="T25" s="215">
        <f t="shared" si="5"/>
        <v>79.502499999999998</v>
      </c>
    </row>
    <row r="26" spans="1:103" s="192" customFormat="1" x14ac:dyDescent="0.25">
      <c r="A26" s="185"/>
      <c r="B26" s="216"/>
      <c r="E26" s="217"/>
      <c r="F26" s="217"/>
      <c r="I26" s="218"/>
      <c r="J26" s="218"/>
      <c r="K26" s="218"/>
      <c r="L26" s="218"/>
      <c r="M26" s="219"/>
      <c r="N26" s="219"/>
      <c r="O26" s="219"/>
      <c r="P26" s="219"/>
      <c r="Q26" s="219"/>
      <c r="T26" s="220"/>
    </row>
    <row r="27" spans="1:103" x14ac:dyDescent="0.25">
      <c r="C27" s="3" t="s">
        <v>47</v>
      </c>
      <c r="I27" s="3" t="s">
        <v>47</v>
      </c>
      <c r="P27" s="3" t="s">
        <v>47</v>
      </c>
    </row>
    <row r="28" spans="1:103" x14ac:dyDescent="0.25">
      <c r="C28" s="3" t="s">
        <v>48</v>
      </c>
      <c r="I28" s="3" t="s">
        <v>49</v>
      </c>
      <c r="P28" s="3" t="s">
        <v>50</v>
      </c>
    </row>
  </sheetData>
  <mergeCells count="5">
    <mergeCell ref="E2:R2"/>
    <mergeCell ref="E3:R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31"/>
  <sheetViews>
    <sheetView topLeftCell="A6" workbookViewId="0">
      <selection activeCell="M10" sqref="M10:N10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68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173" t="s">
        <v>4</v>
      </c>
      <c r="F6" s="173" t="s">
        <v>5</v>
      </c>
      <c r="G6" s="173" t="s">
        <v>6</v>
      </c>
      <c r="H6" s="173" t="s">
        <v>7</v>
      </c>
      <c r="I6" s="173"/>
      <c r="J6" s="173" t="s">
        <v>8</v>
      </c>
      <c r="K6" s="173" t="s">
        <v>9</v>
      </c>
      <c r="L6" s="173" t="s">
        <v>5</v>
      </c>
      <c r="M6" s="173"/>
      <c r="N6" s="173"/>
      <c r="O6" s="173"/>
      <c r="P6" s="173"/>
      <c r="Q6" s="173"/>
      <c r="R6" s="173" t="s">
        <v>10</v>
      </c>
      <c r="S6" s="173" t="s">
        <v>5</v>
      </c>
    </row>
    <row r="7" spans="1:102" x14ac:dyDescent="0.25">
      <c r="B7" s="281"/>
      <c r="C7" s="283"/>
      <c r="D7" s="285"/>
      <c r="E7" s="174" t="s">
        <v>11</v>
      </c>
      <c r="F7" s="174" t="s">
        <v>12</v>
      </c>
      <c r="G7" s="174" t="s">
        <v>13</v>
      </c>
      <c r="H7" s="174" t="s">
        <v>14</v>
      </c>
      <c r="I7" s="11" t="s">
        <v>15</v>
      </c>
      <c r="J7" s="174" t="s">
        <v>16</v>
      </c>
      <c r="K7" s="174" t="s">
        <v>17</v>
      </c>
      <c r="L7" s="174" t="s">
        <v>18</v>
      </c>
      <c r="M7" s="12" t="s">
        <v>19</v>
      </c>
      <c r="N7" s="12" t="s">
        <v>20</v>
      </c>
      <c r="O7" s="12" t="s">
        <v>21</v>
      </c>
      <c r="P7" s="174" t="s">
        <v>22</v>
      </c>
      <c r="Q7" s="174" t="s">
        <v>23</v>
      </c>
      <c r="R7" s="174" t="s">
        <v>24</v>
      </c>
      <c r="S7" s="174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9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120.06</v>
      </c>
      <c r="M10" s="48">
        <f>L10*0.03</f>
        <v>3.6017999999999999</v>
      </c>
      <c r="N10" s="48">
        <f>L10*0.0725</f>
        <v>8.7043499999999998</v>
      </c>
      <c r="O10" s="48">
        <v>0</v>
      </c>
      <c r="P10" s="45">
        <v>0</v>
      </c>
      <c r="Q10" s="48">
        <v>0</v>
      </c>
      <c r="R10" s="48">
        <f>Q10+P10+O10+N10+M10</f>
        <v>12.306149999999999</v>
      </c>
      <c r="S10" s="169">
        <f>L10-R10</f>
        <v>107.75385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4" customFormat="1" x14ac:dyDescent="0.25">
      <c r="A11" s="83">
        <v>2</v>
      </c>
      <c r="B11" s="71" t="s">
        <v>30</v>
      </c>
      <c r="C11" s="72" t="s">
        <v>31</v>
      </c>
      <c r="D11" s="73"/>
      <c r="E11" s="74">
        <v>4</v>
      </c>
      <c r="F11" s="82">
        <v>13.34</v>
      </c>
      <c r="G11" s="140">
        <v>0</v>
      </c>
      <c r="H11" s="141">
        <v>0</v>
      </c>
      <c r="I11" s="142">
        <v>0</v>
      </c>
      <c r="J11" s="143">
        <f>F11/8*2*G11</f>
        <v>0</v>
      </c>
      <c r="K11" s="150">
        <v>0</v>
      </c>
      <c r="L11" s="82">
        <f>E11*F11+J11</f>
        <v>53.36</v>
      </c>
      <c r="M11" s="82">
        <f>L11*0.03</f>
        <v>1.6008</v>
      </c>
      <c r="N11" s="82">
        <f>L11*0.0725</f>
        <v>3.8685999999999998</v>
      </c>
      <c r="O11" s="82">
        <v>0</v>
      </c>
      <c r="P11" s="82">
        <v>0</v>
      </c>
      <c r="Q11" s="82">
        <v>0</v>
      </c>
      <c r="R11" s="82">
        <f>Q11+P11+O11+N11+M11</f>
        <v>5.4694000000000003</v>
      </c>
      <c r="S11" s="169">
        <f>L11-R11</f>
        <v>47.890599999999999</v>
      </c>
    </row>
    <row r="12" spans="1:102" s="87" customFormat="1" ht="15.75" x14ac:dyDescent="0.3">
      <c r="A12" s="85"/>
      <c r="B12" s="86"/>
      <c r="C12" s="86"/>
      <c r="D12" s="86"/>
      <c r="E12" s="103">
        <f>SUM(E10:E11)</f>
        <v>13</v>
      </c>
      <c r="F12" s="144">
        <f>SUM(F10:F11)</f>
        <v>26.68</v>
      </c>
      <c r="G12" s="145">
        <f>SUM(G10:G10)</f>
        <v>0</v>
      </c>
      <c r="H12" s="146">
        <f>SUM(H10:H10)</f>
        <v>0</v>
      </c>
      <c r="I12" s="145">
        <v>0</v>
      </c>
      <c r="J12" s="146">
        <f>SUM(J10:J10)</f>
        <v>0</v>
      </c>
      <c r="K12" s="146">
        <f>SUM(K10:K10)</f>
        <v>0</v>
      </c>
      <c r="L12" s="147">
        <f t="shared" ref="L12:S12" si="0">SUM(L10:L11)</f>
        <v>173.42000000000002</v>
      </c>
      <c r="M12" s="147">
        <f t="shared" si="0"/>
        <v>5.2026000000000003</v>
      </c>
      <c r="N12" s="147">
        <f t="shared" si="0"/>
        <v>12.572949999999999</v>
      </c>
      <c r="O12" s="147">
        <f t="shared" si="0"/>
        <v>0</v>
      </c>
      <c r="P12" s="147">
        <f t="shared" si="0"/>
        <v>0</v>
      </c>
      <c r="Q12" s="147">
        <f t="shared" si="0"/>
        <v>0</v>
      </c>
      <c r="R12" s="147">
        <f t="shared" si="0"/>
        <v>17.775549999999999</v>
      </c>
      <c r="S12" s="147">
        <f t="shared" si="0"/>
        <v>155.64445000000001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</row>
    <row r="13" spans="1:102" s="84" customFormat="1" x14ac:dyDescent="0.25">
      <c r="A13" s="85"/>
      <c r="B13" s="86"/>
      <c r="C13" s="86"/>
      <c r="D13" s="86"/>
      <c r="E13" s="83"/>
      <c r="F13" s="83"/>
      <c r="H13" s="88"/>
      <c r="J13" s="88"/>
      <c r="K13" s="88"/>
      <c r="L13" s="88"/>
      <c r="M13" s="88"/>
      <c r="N13" s="88"/>
      <c r="O13" s="88"/>
      <c r="P13" s="88"/>
      <c r="S13" s="170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</row>
    <row r="14" spans="1:102" s="16" customFormat="1" x14ac:dyDescent="0.25">
      <c r="A14" s="1"/>
      <c r="B14" s="106"/>
      <c r="C14" s="50"/>
      <c r="D14" s="107"/>
      <c r="E14" s="108" t="s">
        <v>58</v>
      </c>
      <c r="F14" s="108"/>
      <c r="G14" s="107"/>
      <c r="H14" s="109"/>
      <c r="I14" s="107"/>
      <c r="J14" s="109"/>
      <c r="K14" s="109"/>
      <c r="L14" s="109"/>
      <c r="M14" s="109"/>
      <c r="N14" s="109"/>
      <c r="O14" s="109"/>
      <c r="P14" s="109"/>
      <c r="Q14" s="107"/>
      <c r="R14" s="107"/>
      <c r="S14" s="10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s="93" customFormat="1" x14ac:dyDescent="0.25">
      <c r="A15" s="92">
        <v>3</v>
      </c>
      <c r="B15" s="71" t="s">
        <v>33</v>
      </c>
      <c r="C15" s="72" t="s">
        <v>34</v>
      </c>
      <c r="D15" s="81" t="s">
        <v>35</v>
      </c>
      <c r="E15" s="74">
        <v>13</v>
      </c>
      <c r="F15" s="82">
        <v>10.28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133.63999999999999</v>
      </c>
      <c r="M15" s="75">
        <f>L15*0.03</f>
        <v>4.0091999999999999</v>
      </c>
      <c r="N15" s="75">
        <f>L15*0.0725</f>
        <v>9.6888999999999985</v>
      </c>
      <c r="O15" s="75">
        <v>0</v>
      </c>
      <c r="P15" s="75">
        <v>0</v>
      </c>
      <c r="Q15" s="75">
        <v>0</v>
      </c>
      <c r="R15" s="75">
        <f>Q15+P15+O15+N15+M15</f>
        <v>13.698099999999998</v>
      </c>
      <c r="S15" s="104">
        <f>L15-R15</f>
        <v>119.94189999999999</v>
      </c>
    </row>
    <row r="16" spans="1:102" s="93" customFormat="1" x14ac:dyDescent="0.25">
      <c r="A16" s="92">
        <v>4</v>
      </c>
      <c r="B16" s="71" t="s">
        <v>36</v>
      </c>
      <c r="C16" s="72" t="s">
        <v>37</v>
      </c>
      <c r="D16" s="81"/>
      <c r="E16" s="74">
        <v>4</v>
      </c>
      <c r="F16" s="82">
        <v>13.34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53.36</v>
      </c>
      <c r="M16" s="75">
        <f>L16*0.03</f>
        <v>1.6008</v>
      </c>
      <c r="N16" s="75">
        <f>L16*0.0725</f>
        <v>3.8685999999999998</v>
      </c>
      <c r="O16" s="75">
        <v>0</v>
      </c>
      <c r="P16" s="75">
        <v>0</v>
      </c>
      <c r="Q16" s="75">
        <v>0</v>
      </c>
      <c r="R16" s="75">
        <f>Q16+P16+O16+N16+M16</f>
        <v>5.4694000000000003</v>
      </c>
      <c r="S16" s="104">
        <f>L16-R16</f>
        <v>47.890599999999999</v>
      </c>
    </row>
    <row r="17" spans="1:102" s="93" customFormat="1" x14ac:dyDescent="0.25">
      <c r="A17" s="92">
        <v>5</v>
      </c>
      <c r="B17" s="71" t="s">
        <v>42</v>
      </c>
      <c r="C17" s="72" t="s">
        <v>43</v>
      </c>
      <c r="D17" s="81"/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</row>
    <row r="18" spans="1:102" s="93" customFormat="1" x14ac:dyDescent="0.25">
      <c r="A18" s="92">
        <v>6</v>
      </c>
      <c r="B18" s="71" t="s">
        <v>44</v>
      </c>
      <c r="C18" s="102" t="s">
        <v>45</v>
      </c>
      <c r="D18" s="81" t="s">
        <v>35</v>
      </c>
      <c r="E18" s="74">
        <v>15</v>
      </c>
      <c r="F18" s="82">
        <v>5</v>
      </c>
      <c r="G18" s="140">
        <v>0</v>
      </c>
      <c r="H18" s="141">
        <v>0</v>
      </c>
      <c r="I18" s="142">
        <v>0</v>
      </c>
      <c r="J18" s="143">
        <f>F18/8*2*G18</f>
        <v>0</v>
      </c>
      <c r="K18" s="150">
        <v>0</v>
      </c>
      <c r="L18" s="75">
        <f>E18*F18+J18</f>
        <v>75</v>
      </c>
      <c r="M18" s="75">
        <f>L18*0.03</f>
        <v>2.25</v>
      </c>
      <c r="N18" s="75">
        <f>L18*0.0725</f>
        <v>5.4375</v>
      </c>
      <c r="O18" s="75">
        <v>0</v>
      </c>
      <c r="P18" s="75">
        <v>0</v>
      </c>
      <c r="Q18" s="75">
        <v>0</v>
      </c>
      <c r="R18" s="75">
        <f>Q18+P18+O18+N18+M18</f>
        <v>7.6875</v>
      </c>
      <c r="S18" s="104">
        <f>L18-R18</f>
        <v>67.3125</v>
      </c>
    </row>
    <row r="19" spans="1:102" s="93" customFormat="1" ht="15.75" x14ac:dyDescent="0.3">
      <c r="A19" s="92"/>
      <c r="B19" s="99"/>
      <c r="C19" s="100"/>
      <c r="D19" s="101"/>
      <c r="E19" s="105">
        <f>SUM(E15:E18)</f>
        <v>47</v>
      </c>
      <c r="F19" s="105">
        <f t="shared" ref="F19:S19" si="1">SUM(F15:F18)</f>
        <v>33.619999999999997</v>
      </c>
      <c r="G19" s="148">
        <f t="shared" si="1"/>
        <v>0</v>
      </c>
      <c r="H19" s="148">
        <f t="shared" si="1"/>
        <v>0</v>
      </c>
      <c r="I19" s="148">
        <f t="shared" si="1"/>
        <v>0</v>
      </c>
      <c r="J19" s="148">
        <f t="shared" si="1"/>
        <v>0</v>
      </c>
      <c r="K19" s="148">
        <f t="shared" si="1"/>
        <v>0</v>
      </c>
      <c r="L19" s="105">
        <f t="shared" si="1"/>
        <v>337</v>
      </c>
      <c r="M19" s="105">
        <f t="shared" si="1"/>
        <v>10.11</v>
      </c>
      <c r="N19" s="105">
        <f t="shared" si="1"/>
        <v>24.432499999999997</v>
      </c>
      <c r="O19" s="105">
        <f t="shared" si="1"/>
        <v>0</v>
      </c>
      <c r="P19" s="105">
        <f t="shared" si="1"/>
        <v>0</v>
      </c>
      <c r="Q19" s="105">
        <f t="shared" si="1"/>
        <v>0</v>
      </c>
      <c r="R19" s="105">
        <f t="shared" si="1"/>
        <v>34.542499999999997</v>
      </c>
      <c r="S19" s="96">
        <f t="shared" si="1"/>
        <v>302.45749999999998</v>
      </c>
    </row>
    <row r="20" spans="1:102" s="93" customFormat="1" ht="15.75" x14ac:dyDescent="0.3">
      <c r="A20" s="92"/>
      <c r="B20" s="99"/>
      <c r="C20" s="100"/>
      <c r="D20" s="101"/>
      <c r="E20" s="111"/>
      <c r="F20" s="112"/>
      <c r="G20" s="113"/>
      <c r="H20" s="114"/>
      <c r="I20" s="115"/>
      <c r="J20" s="116"/>
      <c r="K20" s="114"/>
      <c r="L20" s="117"/>
      <c r="M20" s="117"/>
      <c r="N20" s="117"/>
      <c r="O20" s="117"/>
      <c r="P20" s="117"/>
      <c r="Q20" s="117"/>
      <c r="R20" s="117"/>
      <c r="S20" s="118"/>
    </row>
    <row r="21" spans="1:102" s="16" customFormat="1" x14ac:dyDescent="0.25">
      <c r="A21" s="1"/>
      <c r="B21" s="106"/>
      <c r="C21" s="50"/>
      <c r="D21" s="107"/>
      <c r="E21" s="108" t="s">
        <v>59</v>
      </c>
      <c r="F21" s="108"/>
      <c r="G21" s="107"/>
      <c r="H21" s="109"/>
      <c r="I21" s="107"/>
      <c r="J21" s="109"/>
      <c r="K21" s="109"/>
      <c r="L21" s="109"/>
      <c r="M21" s="109"/>
      <c r="N21" s="109"/>
      <c r="O21" s="109"/>
      <c r="P21" s="109"/>
      <c r="Q21" s="107"/>
      <c r="R21" s="107"/>
      <c r="S21" s="171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s="93" customFormat="1" x14ac:dyDescent="0.25">
      <c r="A22" s="92">
        <v>4</v>
      </c>
      <c r="B22" s="71" t="s">
        <v>36</v>
      </c>
      <c r="C22" s="72" t="s">
        <v>37</v>
      </c>
      <c r="D22" s="81"/>
      <c r="E22" s="74">
        <v>5</v>
      </c>
      <c r="F22" s="82">
        <v>13.34</v>
      </c>
      <c r="G22" s="140">
        <v>0</v>
      </c>
      <c r="H22" s="141">
        <v>0</v>
      </c>
      <c r="I22" s="142">
        <v>0</v>
      </c>
      <c r="J22" s="143">
        <f>F22/8*2*G22</f>
        <v>0</v>
      </c>
      <c r="K22" s="150">
        <v>0</v>
      </c>
      <c r="L22" s="75">
        <f>E22*F22+J22</f>
        <v>66.7</v>
      </c>
      <c r="M22" s="75">
        <f>L22*0.03</f>
        <v>2.0009999999999999</v>
      </c>
      <c r="N22" s="75">
        <f>L22*0.0725</f>
        <v>4.83575</v>
      </c>
      <c r="O22" s="75">
        <v>0</v>
      </c>
      <c r="P22" s="75">
        <v>0</v>
      </c>
      <c r="Q22" s="75">
        <v>0</v>
      </c>
      <c r="R22" s="75">
        <f>Q22+P22+O22+N22+M22</f>
        <v>6.8367500000000003</v>
      </c>
      <c r="S22" s="104">
        <f>L22-R22</f>
        <v>59.863250000000001</v>
      </c>
    </row>
    <row r="23" spans="1:102" s="93" customFormat="1" x14ac:dyDescent="0.25">
      <c r="A23" s="92"/>
      <c r="B23" s="19" t="s">
        <v>55</v>
      </c>
      <c r="C23" s="159" t="s">
        <v>56</v>
      </c>
      <c r="D23" s="101"/>
      <c r="E23" s="74">
        <v>2</v>
      </c>
      <c r="F23" s="82">
        <v>15</v>
      </c>
      <c r="G23" s="140">
        <v>0</v>
      </c>
      <c r="H23" s="141">
        <v>0</v>
      </c>
      <c r="I23" s="142">
        <v>0</v>
      </c>
      <c r="J23" s="143">
        <f>F23/8*2*G23</f>
        <v>0</v>
      </c>
      <c r="K23" s="150">
        <v>0</v>
      </c>
      <c r="L23" s="75">
        <f>E23*F23+J23</f>
        <v>30</v>
      </c>
      <c r="M23" s="75">
        <f>L23*0</f>
        <v>0</v>
      </c>
      <c r="N23" s="75">
        <f>L23*0</f>
        <v>0</v>
      </c>
      <c r="O23" s="75">
        <v>0</v>
      </c>
      <c r="P23" s="75">
        <v>0</v>
      </c>
      <c r="Q23" s="75">
        <v>0</v>
      </c>
      <c r="R23" s="75">
        <f>Q23+P23+O23+N23+M23</f>
        <v>0</v>
      </c>
      <c r="S23" s="104">
        <f>L23-R23</f>
        <v>30</v>
      </c>
    </row>
    <row r="24" spans="1:102" s="16" customFormat="1" ht="12.75" x14ac:dyDescent="0.2">
      <c r="A24" s="5"/>
      <c r="B24" s="157"/>
      <c r="C24" s="158"/>
      <c r="E24" s="52">
        <f t="shared" ref="E24:S24" si="2">SUM(E22:E23)</f>
        <v>7</v>
      </c>
      <c r="F24" s="52">
        <f t="shared" si="2"/>
        <v>28.34</v>
      </c>
      <c r="G24" s="155">
        <f t="shared" si="2"/>
        <v>0</v>
      </c>
      <c r="H24" s="155">
        <f t="shared" si="2"/>
        <v>0</v>
      </c>
      <c r="I24" s="155">
        <f t="shared" si="2"/>
        <v>0</v>
      </c>
      <c r="J24" s="155">
        <f t="shared" si="2"/>
        <v>0</v>
      </c>
      <c r="K24" s="155">
        <f t="shared" si="2"/>
        <v>0</v>
      </c>
      <c r="L24" s="155">
        <f t="shared" si="2"/>
        <v>96.7</v>
      </c>
      <c r="M24" s="155">
        <f t="shared" si="2"/>
        <v>2.0009999999999999</v>
      </c>
      <c r="N24" s="155">
        <f t="shared" si="2"/>
        <v>4.83575</v>
      </c>
      <c r="O24" s="155">
        <f t="shared" si="2"/>
        <v>0</v>
      </c>
      <c r="P24" s="155">
        <f t="shared" si="2"/>
        <v>0</v>
      </c>
      <c r="Q24" s="155">
        <f t="shared" si="2"/>
        <v>0</v>
      </c>
      <c r="R24" s="155">
        <f t="shared" si="2"/>
        <v>6.8367500000000003</v>
      </c>
      <c r="S24" s="155">
        <f t="shared" si="2"/>
        <v>89.863249999999994</v>
      </c>
    </row>
    <row r="25" spans="1:102" x14ac:dyDescent="0.25">
      <c r="B25" s="56"/>
      <c r="E25" s="57"/>
      <c r="F25" s="58"/>
      <c r="G25" s="59"/>
      <c r="H25" s="14"/>
      <c r="I25" s="59"/>
      <c r="J25" s="14"/>
      <c r="K25" s="14"/>
      <c r="L25" s="60"/>
      <c r="M25" s="14"/>
      <c r="N25" s="14"/>
      <c r="O25" s="14"/>
      <c r="P25" s="14"/>
      <c r="Q25" s="59"/>
      <c r="R25" s="59"/>
      <c r="S25" s="61"/>
    </row>
    <row r="26" spans="1:102" x14ac:dyDescent="0.25">
      <c r="B26" s="62" t="s">
        <v>46</v>
      </c>
      <c r="C26" s="16"/>
      <c r="D26" s="63"/>
      <c r="E26" s="52">
        <f t="shared" ref="E26:S26" si="3">E24+E19+E12</f>
        <v>67</v>
      </c>
      <c r="F26" s="52">
        <f t="shared" si="3"/>
        <v>88.639999999999986</v>
      </c>
      <c r="G26" s="52">
        <f t="shared" si="3"/>
        <v>0</v>
      </c>
      <c r="H26" s="52">
        <f t="shared" si="3"/>
        <v>0</v>
      </c>
      <c r="I26" s="52">
        <f t="shared" si="3"/>
        <v>0</v>
      </c>
      <c r="J26" s="52">
        <f t="shared" si="3"/>
        <v>0</v>
      </c>
      <c r="K26" s="52">
        <f t="shared" si="3"/>
        <v>0</v>
      </c>
      <c r="L26" s="52">
        <f t="shared" si="3"/>
        <v>607.12</v>
      </c>
      <c r="M26" s="52">
        <f t="shared" si="3"/>
        <v>17.313600000000001</v>
      </c>
      <c r="N26" s="52">
        <f t="shared" si="3"/>
        <v>41.841200000000001</v>
      </c>
      <c r="O26" s="52">
        <f t="shared" si="3"/>
        <v>0</v>
      </c>
      <c r="P26" s="52">
        <f t="shared" si="3"/>
        <v>0</v>
      </c>
      <c r="Q26" s="52">
        <f t="shared" si="3"/>
        <v>0</v>
      </c>
      <c r="R26" s="52">
        <f t="shared" si="3"/>
        <v>59.154799999999994</v>
      </c>
      <c r="S26" s="52">
        <f t="shared" si="3"/>
        <v>547.96519999999998</v>
      </c>
    </row>
    <row r="30" spans="1:102" x14ac:dyDescent="0.25">
      <c r="C30" s="3" t="s">
        <v>47</v>
      </c>
      <c r="H30" s="3" t="s">
        <v>47</v>
      </c>
      <c r="O30" s="3" t="s">
        <v>47</v>
      </c>
    </row>
    <row r="31" spans="1:102" x14ac:dyDescent="0.25">
      <c r="C31" s="3" t="s">
        <v>48</v>
      </c>
      <c r="H31" s="3" t="s">
        <v>49</v>
      </c>
      <c r="O31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6"/>
  <sheetViews>
    <sheetView topLeftCell="A6" workbookViewId="0">
      <selection activeCell="E23" sqref="E23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69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27" t="s">
        <v>4</v>
      </c>
      <c r="F6" s="227" t="s">
        <v>5</v>
      </c>
      <c r="G6" s="227" t="s">
        <v>6</v>
      </c>
      <c r="H6" s="227" t="s">
        <v>7</v>
      </c>
      <c r="I6" s="227"/>
      <c r="J6" s="227" t="s">
        <v>8</v>
      </c>
      <c r="K6" s="227" t="s">
        <v>9</v>
      </c>
      <c r="L6" s="227" t="s">
        <v>5</v>
      </c>
      <c r="M6" s="227"/>
      <c r="N6" s="227"/>
      <c r="O6" s="227"/>
      <c r="P6" s="227"/>
      <c r="Q6" s="227"/>
      <c r="R6" s="227" t="s">
        <v>10</v>
      </c>
      <c r="S6" s="227" t="s">
        <v>5</v>
      </c>
    </row>
    <row r="7" spans="1:102" x14ac:dyDescent="0.25">
      <c r="B7" s="281"/>
      <c r="C7" s="283"/>
      <c r="D7" s="285"/>
      <c r="E7" s="228" t="s">
        <v>11</v>
      </c>
      <c r="F7" s="228" t="s">
        <v>12</v>
      </c>
      <c r="G7" s="228" t="s">
        <v>13</v>
      </c>
      <c r="H7" s="228" t="s">
        <v>14</v>
      </c>
      <c r="I7" s="11" t="s">
        <v>15</v>
      </c>
      <c r="J7" s="228" t="s">
        <v>16</v>
      </c>
      <c r="K7" s="228" t="s">
        <v>17</v>
      </c>
      <c r="L7" s="228" t="s">
        <v>18</v>
      </c>
      <c r="M7" s="12" t="s">
        <v>19</v>
      </c>
      <c r="N7" s="12" t="s">
        <v>20</v>
      </c>
      <c r="O7" s="12" t="s">
        <v>21</v>
      </c>
      <c r="P7" s="228" t="s">
        <v>22</v>
      </c>
      <c r="Q7" s="228" t="s">
        <v>23</v>
      </c>
      <c r="R7" s="228" t="s">
        <v>24</v>
      </c>
      <c r="S7" s="228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6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80.039999999999992</v>
      </c>
      <c r="M10" s="48">
        <f>L10*0.03</f>
        <v>2.4011999999999998</v>
      </c>
      <c r="N10" s="48">
        <f>L10*0.0725</f>
        <v>5.8028999999999993</v>
      </c>
      <c r="O10" s="48">
        <v>0</v>
      </c>
      <c r="P10" s="45">
        <v>0</v>
      </c>
      <c r="Q10" s="48">
        <v>0</v>
      </c>
      <c r="R10" s="48">
        <f>Q10+P10+O10+N10+M10</f>
        <v>8.2040999999999986</v>
      </c>
      <c r="S10" s="169">
        <f>L10-R10</f>
        <v>71.835899999999995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6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80.039999999999992</v>
      </c>
      <c r="M11" s="147">
        <f t="shared" si="0"/>
        <v>2.4011999999999998</v>
      </c>
      <c r="N11" s="147">
        <f t="shared" si="0"/>
        <v>5.8028999999999993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8.2040999999999986</v>
      </c>
      <c r="S11" s="147">
        <f t="shared" si="0"/>
        <v>71.835899999999995</v>
      </c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16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164.48</v>
      </c>
      <c r="M14" s="75">
        <f>L14*0.03</f>
        <v>4.9343999999999992</v>
      </c>
      <c r="N14" s="75">
        <f>L14*0.0725</f>
        <v>11.924799999999998</v>
      </c>
      <c r="O14" s="75">
        <v>0</v>
      </c>
      <c r="P14" s="75">
        <v>0</v>
      </c>
      <c r="Q14" s="75">
        <v>0</v>
      </c>
      <c r="R14" s="75">
        <f>Q14+P14+O14+N14+M14</f>
        <v>16.859199999999998</v>
      </c>
      <c r="S14" s="104">
        <f>L14-R14</f>
        <v>147.6208</v>
      </c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16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213.44</v>
      </c>
      <c r="M15" s="75">
        <f>L15*0.03</f>
        <v>6.4032</v>
      </c>
      <c r="N15" s="75">
        <f>L15*0.0725</f>
        <v>15.474399999999999</v>
      </c>
      <c r="O15" s="75">
        <v>0</v>
      </c>
      <c r="P15" s="75">
        <v>0</v>
      </c>
      <c r="Q15" s="75">
        <v>0</v>
      </c>
      <c r="R15" s="75">
        <f>Q15+P15+O15+N15+M15</f>
        <v>21.877600000000001</v>
      </c>
      <c r="S15" s="104">
        <f>L15-R15</f>
        <v>191.5624</v>
      </c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16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80</v>
      </c>
      <c r="M16" s="75">
        <f>L16*0.03</f>
        <v>2.4</v>
      </c>
      <c r="N16" s="75">
        <f>L16*0.0725</f>
        <v>5.8</v>
      </c>
      <c r="O16" s="75">
        <v>0</v>
      </c>
      <c r="P16" s="75">
        <v>0</v>
      </c>
      <c r="Q16" s="75">
        <v>0</v>
      </c>
      <c r="R16" s="75">
        <f>Q16+P16+O16+N16+M16</f>
        <v>8.1999999999999993</v>
      </c>
      <c r="S16" s="104">
        <f>L16-R16</f>
        <v>71.8</v>
      </c>
    </row>
    <row r="17" spans="1:19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16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80</v>
      </c>
      <c r="M17" s="75">
        <f>L17*0.03</f>
        <v>2.4</v>
      </c>
      <c r="N17" s="75">
        <f>L17*0.0725</f>
        <v>5.8</v>
      </c>
      <c r="O17" s="75">
        <v>0</v>
      </c>
      <c r="P17" s="75">
        <v>0</v>
      </c>
      <c r="Q17" s="75">
        <v>0</v>
      </c>
      <c r="R17" s="75">
        <f>Q17+P17+O17+N17+M17</f>
        <v>8.1999999999999993</v>
      </c>
      <c r="S17" s="104">
        <f>L17-R17</f>
        <v>71.8</v>
      </c>
    </row>
    <row r="18" spans="1:19" s="93" customFormat="1" ht="15.75" x14ac:dyDescent="0.3">
      <c r="A18" s="92"/>
      <c r="B18" s="99"/>
      <c r="C18" s="100"/>
      <c r="D18" s="101"/>
      <c r="E18" s="105">
        <f>SUM(E14:E17)</f>
        <v>64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48">
        <f t="shared" si="1"/>
        <v>0</v>
      </c>
      <c r="J18" s="148">
        <f t="shared" si="1"/>
        <v>0</v>
      </c>
      <c r="K18" s="148">
        <f t="shared" si="1"/>
        <v>0</v>
      </c>
      <c r="L18" s="105">
        <f t="shared" si="1"/>
        <v>537.91999999999996</v>
      </c>
      <c r="M18" s="105">
        <f t="shared" si="1"/>
        <v>16.137599999999999</v>
      </c>
      <c r="N18" s="105">
        <f t="shared" si="1"/>
        <v>38.999199999999995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55.136800000000008</v>
      </c>
      <c r="S18" s="96">
        <f t="shared" si="1"/>
        <v>482.78320000000002</v>
      </c>
    </row>
    <row r="19" spans="1:19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</row>
    <row r="20" spans="1:19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</row>
    <row r="21" spans="1:19" x14ac:dyDescent="0.25">
      <c r="B21" s="62" t="s">
        <v>46</v>
      </c>
      <c r="C21" s="16"/>
      <c r="D21" s="63"/>
      <c r="E21" s="52">
        <f>E18+E11</f>
        <v>70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2">
        <f t="shared" si="2"/>
        <v>617.95999999999992</v>
      </c>
      <c r="M21" s="52">
        <f t="shared" si="2"/>
        <v>18.538799999999998</v>
      </c>
      <c r="N21" s="52">
        <f t="shared" si="2"/>
        <v>44.802099999999996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63.340900000000005</v>
      </c>
      <c r="S21" s="52">
        <f t="shared" si="2"/>
        <v>554.6191</v>
      </c>
    </row>
    <row r="25" spans="1:19" x14ac:dyDescent="0.25">
      <c r="C25" s="3" t="s">
        <v>47</v>
      </c>
      <c r="H25" s="3" t="s">
        <v>47</v>
      </c>
      <c r="O25" s="3" t="s">
        <v>47</v>
      </c>
    </row>
    <row r="26" spans="1:19" x14ac:dyDescent="0.25">
      <c r="C26" s="3" t="s">
        <v>48</v>
      </c>
      <c r="H26" s="3" t="s">
        <v>49</v>
      </c>
      <c r="O26" s="3" t="s">
        <v>50</v>
      </c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6"/>
  <sheetViews>
    <sheetView topLeftCell="E7" workbookViewId="0">
      <selection activeCell="I17" sqref="I17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6.710937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70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29" t="s">
        <v>4</v>
      </c>
      <c r="F6" s="229" t="s">
        <v>5</v>
      </c>
      <c r="G6" s="229" t="s">
        <v>6</v>
      </c>
      <c r="H6" s="229" t="s">
        <v>7</v>
      </c>
      <c r="I6" s="229"/>
      <c r="J6" s="229" t="s">
        <v>8</v>
      </c>
      <c r="K6" s="229" t="s">
        <v>9</v>
      </c>
      <c r="L6" s="229" t="s">
        <v>5</v>
      </c>
      <c r="M6" s="229"/>
      <c r="N6" s="229"/>
      <c r="O6" s="229"/>
      <c r="P6" s="229"/>
      <c r="Q6" s="229"/>
      <c r="R6" s="229" t="s">
        <v>10</v>
      </c>
      <c r="S6" s="229" t="s">
        <v>5</v>
      </c>
    </row>
    <row r="7" spans="1:102" x14ac:dyDescent="0.25">
      <c r="B7" s="281"/>
      <c r="C7" s="283"/>
      <c r="D7" s="285"/>
      <c r="E7" s="230" t="s">
        <v>11</v>
      </c>
      <c r="F7" s="230" t="s">
        <v>12</v>
      </c>
      <c r="G7" s="230" t="s">
        <v>13</v>
      </c>
      <c r="H7" s="230" t="s">
        <v>14</v>
      </c>
      <c r="I7" s="11" t="s">
        <v>15</v>
      </c>
      <c r="J7" s="230" t="s">
        <v>16</v>
      </c>
      <c r="K7" s="230" t="s">
        <v>17</v>
      </c>
      <c r="L7" s="230" t="s">
        <v>18</v>
      </c>
      <c r="M7" s="12" t="s">
        <v>19</v>
      </c>
      <c r="N7" s="12" t="s">
        <v>20</v>
      </c>
      <c r="O7" s="12" t="s">
        <v>21</v>
      </c>
      <c r="P7" s="230" t="s">
        <v>22</v>
      </c>
      <c r="Q7" s="230" t="s">
        <v>23</v>
      </c>
      <c r="R7" s="230" t="s">
        <v>24</v>
      </c>
      <c r="S7" s="230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15</v>
      </c>
      <c r="F10" s="48">
        <v>13.34</v>
      </c>
      <c r="G10" s="136">
        <v>0</v>
      </c>
      <c r="H10" s="137">
        <v>0</v>
      </c>
      <c r="I10" s="138">
        <v>0</v>
      </c>
      <c r="J10" s="139">
        <f>F10/8*2*G10</f>
        <v>0</v>
      </c>
      <c r="K10" s="149">
        <v>0</v>
      </c>
      <c r="L10" s="48">
        <f>E10*F10+J10</f>
        <v>200.1</v>
      </c>
      <c r="M10" s="48">
        <f>L10*0.03</f>
        <v>6.0029999999999992</v>
      </c>
      <c r="N10" s="48">
        <f>L10*0.0725</f>
        <v>14.507249999999999</v>
      </c>
      <c r="O10" s="48">
        <v>0</v>
      </c>
      <c r="P10" s="45">
        <v>0</v>
      </c>
      <c r="Q10" s="48">
        <v>0</v>
      </c>
      <c r="R10" s="48">
        <f>Q10+P10+O10+N10+M10</f>
        <v>20.510249999999999</v>
      </c>
      <c r="S10" s="169">
        <f>L10-R10</f>
        <v>179.58974999999998</v>
      </c>
      <c r="T10" s="233">
        <v>0.4</v>
      </c>
      <c r="U10" s="234">
        <f>S10*T10</f>
        <v>71.835899999999995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15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200.1</v>
      </c>
      <c r="M11" s="147">
        <f t="shared" si="0"/>
        <v>6.0029999999999992</v>
      </c>
      <c r="N11" s="147">
        <f t="shared" si="0"/>
        <v>14.507249999999999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20.510249999999999</v>
      </c>
      <c r="S11" s="147">
        <f t="shared" si="0"/>
        <v>179.58974999999998</v>
      </c>
      <c r="T11" s="28"/>
      <c r="U11" s="236">
        <f>SUM(U10)</f>
        <v>71.835899999999995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15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154.19999999999999</v>
      </c>
      <c r="M14" s="75">
        <f>L14*0.03</f>
        <v>4.6259999999999994</v>
      </c>
      <c r="N14" s="75">
        <f>L14*0.0725</f>
        <v>11.179499999999999</v>
      </c>
      <c r="O14" s="75">
        <v>0</v>
      </c>
      <c r="P14" s="75">
        <v>0</v>
      </c>
      <c r="Q14" s="75">
        <v>0</v>
      </c>
      <c r="R14" s="75">
        <f>Q14+P14+O14+N14+M14</f>
        <v>15.805499999999999</v>
      </c>
      <c r="S14" s="104">
        <f>L14-R14</f>
        <v>138.39449999999999</v>
      </c>
      <c r="T14" s="235">
        <v>0.4</v>
      </c>
      <c r="U14" s="236">
        <f>S14*T14</f>
        <v>55.357799999999997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15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200.1</v>
      </c>
      <c r="M15" s="75">
        <f>L15*0.03</f>
        <v>6.0029999999999992</v>
      </c>
      <c r="N15" s="75">
        <f>L15*0.0725</f>
        <v>14.507249999999999</v>
      </c>
      <c r="O15" s="75">
        <v>0</v>
      </c>
      <c r="P15" s="75">
        <v>0</v>
      </c>
      <c r="Q15" s="75">
        <v>0</v>
      </c>
      <c r="R15" s="75">
        <f>Q15+P15+O15+N15+M15</f>
        <v>20.510249999999999</v>
      </c>
      <c r="S15" s="104">
        <f>L15-R15</f>
        <v>179.58974999999998</v>
      </c>
      <c r="T15" s="235">
        <v>0.4</v>
      </c>
      <c r="U15" s="236">
        <f>S15*T15</f>
        <v>71.835899999999995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15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75</v>
      </c>
      <c r="M16" s="75">
        <f>L16*0.03</f>
        <v>2.25</v>
      </c>
      <c r="N16" s="75">
        <f>L16*0.0725</f>
        <v>5.4375</v>
      </c>
      <c r="O16" s="75">
        <v>0</v>
      </c>
      <c r="P16" s="75">
        <v>0</v>
      </c>
      <c r="Q16" s="75">
        <v>0</v>
      </c>
      <c r="R16" s="75">
        <f>Q16+P16+O16+N16+M16</f>
        <v>7.6875</v>
      </c>
      <c r="S16" s="104">
        <f>L16-R16</f>
        <v>67.3125</v>
      </c>
      <c r="T16" s="235">
        <v>0.4</v>
      </c>
      <c r="U16" s="236">
        <f>S16*T16</f>
        <v>26.925000000000001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15</v>
      </c>
      <c r="F17" s="82">
        <v>5</v>
      </c>
      <c r="G17" s="140">
        <v>0</v>
      </c>
      <c r="H17" s="141">
        <v>0</v>
      </c>
      <c r="I17" s="142">
        <v>0</v>
      </c>
      <c r="J17" s="143">
        <f>F17/8*2*G17</f>
        <v>0</v>
      </c>
      <c r="K17" s="150">
        <v>0</v>
      </c>
      <c r="L17" s="75">
        <f>E17*F17+J17</f>
        <v>75</v>
      </c>
      <c r="M17" s="75">
        <f>L17*0.03</f>
        <v>2.25</v>
      </c>
      <c r="N17" s="75">
        <f>L17*0.0725</f>
        <v>5.4375</v>
      </c>
      <c r="O17" s="75">
        <v>0</v>
      </c>
      <c r="P17" s="75">
        <v>0</v>
      </c>
      <c r="Q17" s="75">
        <v>0</v>
      </c>
      <c r="R17" s="75">
        <f>Q17+P17+O17+N17+M17</f>
        <v>7.6875</v>
      </c>
      <c r="S17" s="104">
        <f>L17-R17</f>
        <v>67.3125</v>
      </c>
      <c r="T17" s="235">
        <v>0.4</v>
      </c>
      <c r="U17" s="236">
        <f>S17*T17</f>
        <v>26.925000000000001</v>
      </c>
      <c r="V17" s="237"/>
      <c r="W17" s="237"/>
      <c r="X17" s="237"/>
      <c r="Y17" s="237"/>
      <c r="Z17" s="237"/>
    </row>
    <row r="18" spans="1:26" s="93" customFormat="1" ht="15.75" x14ac:dyDescent="0.3">
      <c r="A18" s="92"/>
      <c r="B18" s="99"/>
      <c r="C18" s="100"/>
      <c r="D18" s="101"/>
      <c r="E18" s="105">
        <f>SUM(E14:E17)</f>
        <v>60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48">
        <f t="shared" si="1"/>
        <v>0</v>
      </c>
      <c r="J18" s="148">
        <f t="shared" si="1"/>
        <v>0</v>
      </c>
      <c r="K18" s="148">
        <f t="shared" si="1"/>
        <v>0</v>
      </c>
      <c r="L18" s="105">
        <f t="shared" si="1"/>
        <v>504.29999999999995</v>
      </c>
      <c r="M18" s="105">
        <f t="shared" si="1"/>
        <v>15.128999999999998</v>
      </c>
      <c r="N18" s="105">
        <f t="shared" si="1"/>
        <v>36.561749999999996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51.690749999999994</v>
      </c>
      <c r="S18" s="96">
        <f t="shared" si="1"/>
        <v>452.60924999999997</v>
      </c>
      <c r="T18" s="237"/>
      <c r="U18" s="238">
        <f>SUM(U14:U17)</f>
        <v>181.0437</v>
      </c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  <c r="T19" s="237"/>
      <c r="U19" s="237"/>
      <c r="V19" s="237"/>
      <c r="W19" s="237"/>
      <c r="X19" s="237"/>
      <c r="Y19" s="237"/>
      <c r="Z19" s="237"/>
    </row>
    <row r="20" spans="1:26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  <c r="T20" s="28"/>
      <c r="U20" s="28"/>
      <c r="V20" s="28"/>
      <c r="W20" s="28"/>
      <c r="X20" s="28"/>
      <c r="Y20" s="28"/>
      <c r="Z20" s="28"/>
    </row>
    <row r="21" spans="1:26" x14ac:dyDescent="0.25">
      <c r="B21" s="62" t="s">
        <v>46</v>
      </c>
      <c r="C21" s="16"/>
      <c r="D21" s="63"/>
      <c r="E21" s="52">
        <f>E18+E11</f>
        <v>75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0</v>
      </c>
      <c r="J21" s="52">
        <f t="shared" si="2"/>
        <v>0</v>
      </c>
      <c r="K21" s="52">
        <f t="shared" si="2"/>
        <v>0</v>
      </c>
      <c r="L21" s="52">
        <f t="shared" si="2"/>
        <v>704.4</v>
      </c>
      <c r="M21" s="52">
        <f t="shared" si="2"/>
        <v>21.131999999999998</v>
      </c>
      <c r="N21" s="52">
        <f t="shared" si="2"/>
        <v>51.068999999999996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72.200999999999993</v>
      </c>
      <c r="S21" s="52">
        <f t="shared" si="2"/>
        <v>632.19899999999996</v>
      </c>
      <c r="U21" s="40">
        <f>U18+U11</f>
        <v>252.87959999999998</v>
      </c>
    </row>
    <row r="25" spans="1:26" x14ac:dyDescent="0.25">
      <c r="C25" s="3" t="s">
        <v>47</v>
      </c>
      <c r="H25" s="3" t="s">
        <v>47</v>
      </c>
      <c r="O25" s="3" t="s">
        <v>47</v>
      </c>
    </row>
    <row r="26" spans="1:26" x14ac:dyDescent="0.25">
      <c r="C26" s="3" t="s">
        <v>48</v>
      </c>
      <c r="H26" s="3" t="s">
        <v>49</v>
      </c>
      <c r="O26" s="3" t="s">
        <v>50</v>
      </c>
      <c r="U26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6"/>
  <sheetViews>
    <sheetView topLeftCell="B1" workbookViewId="0">
      <selection activeCell="L10" sqref="L10"/>
    </sheetView>
  </sheetViews>
  <sheetFormatPr baseColWidth="10" defaultColWidth="11.42578125" defaultRowHeight="15" x14ac:dyDescent="0.25"/>
  <cols>
    <col min="1" max="1" width="3.7109375" style="1" customWidth="1"/>
    <col min="2" max="2" width="6.7109375" style="2" customWidth="1"/>
    <col min="3" max="3" width="39.140625" style="3" bestFit="1" customWidth="1"/>
    <col min="4" max="4" width="18.7109375" style="3" hidden="1" customWidth="1"/>
    <col min="5" max="5" width="8.140625" style="13" customWidth="1"/>
    <col min="6" max="6" width="8.28515625" style="13" customWidth="1"/>
    <col min="7" max="7" width="8.42578125" style="3" customWidth="1"/>
    <col min="8" max="8" width="12.28515625" style="67" bestFit="1" customWidth="1"/>
    <col min="9" max="9" width="7.140625" style="3" customWidth="1"/>
    <col min="10" max="11" width="6.7109375" style="67" customWidth="1"/>
    <col min="12" max="12" width="10.7109375" style="68" customWidth="1"/>
    <col min="13" max="13" width="7.7109375" style="68" bestFit="1" customWidth="1"/>
    <col min="14" max="14" width="8.42578125" style="68" customWidth="1"/>
    <col min="15" max="16" width="8.140625" style="68" customWidth="1"/>
    <col min="17" max="18" width="9.7109375" style="3" customWidth="1"/>
    <col min="19" max="19" width="11.42578125" style="7" customWidth="1"/>
    <col min="20" max="16384" width="11.42578125" style="3"/>
  </cols>
  <sheetData>
    <row r="1" spans="1:102" ht="15.75" thickBot="1" x14ac:dyDescent="0.3">
      <c r="E1" s="4"/>
      <c r="F1" s="4"/>
      <c r="G1" s="5"/>
      <c r="H1" s="6"/>
      <c r="I1" s="5"/>
      <c r="J1" s="6"/>
      <c r="K1" s="6"/>
      <c r="L1" s="6"/>
      <c r="M1" s="6"/>
      <c r="N1" s="6"/>
      <c r="O1" s="6"/>
      <c r="P1" s="6"/>
      <c r="Q1" s="5"/>
    </row>
    <row r="2" spans="1:102" x14ac:dyDescent="0.25">
      <c r="C2" s="8"/>
      <c r="D2" s="8"/>
      <c r="E2" s="275" t="s">
        <v>0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02" ht="15.75" thickBot="1" x14ac:dyDescent="0.3">
      <c r="C3" s="8"/>
      <c r="D3" s="8"/>
      <c r="E3" s="278" t="s">
        <v>72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6" spans="1:102" x14ac:dyDescent="0.25">
      <c r="B6" s="281" t="s">
        <v>1</v>
      </c>
      <c r="C6" s="282" t="s">
        <v>2</v>
      </c>
      <c r="D6" s="284" t="s">
        <v>3</v>
      </c>
      <c r="E6" s="231" t="s">
        <v>4</v>
      </c>
      <c r="F6" s="231" t="s">
        <v>5</v>
      </c>
      <c r="G6" s="231" t="s">
        <v>6</v>
      </c>
      <c r="H6" s="231" t="s">
        <v>7</v>
      </c>
      <c r="I6" s="231"/>
      <c r="J6" s="231" t="s">
        <v>8</v>
      </c>
      <c r="K6" s="231" t="s">
        <v>9</v>
      </c>
      <c r="L6" s="231" t="s">
        <v>5</v>
      </c>
      <c r="M6" s="231"/>
      <c r="N6" s="231"/>
      <c r="O6" s="231"/>
      <c r="P6" s="231"/>
      <c r="Q6" s="231"/>
      <c r="R6" s="231" t="s">
        <v>10</v>
      </c>
      <c r="S6" s="231" t="s">
        <v>5</v>
      </c>
    </row>
    <row r="7" spans="1:102" x14ac:dyDescent="0.25">
      <c r="B7" s="281"/>
      <c r="C7" s="283"/>
      <c r="D7" s="285"/>
      <c r="E7" s="232" t="s">
        <v>11</v>
      </c>
      <c r="F7" s="232" t="s">
        <v>12</v>
      </c>
      <c r="G7" s="232" t="s">
        <v>13</v>
      </c>
      <c r="H7" s="232" t="s">
        <v>14</v>
      </c>
      <c r="I7" s="11" t="s">
        <v>15</v>
      </c>
      <c r="J7" s="232" t="s">
        <v>16</v>
      </c>
      <c r="K7" s="232" t="s">
        <v>17</v>
      </c>
      <c r="L7" s="232" t="s">
        <v>18</v>
      </c>
      <c r="M7" s="12" t="s">
        <v>19</v>
      </c>
      <c r="N7" s="12" t="s">
        <v>20</v>
      </c>
      <c r="O7" s="12" t="s">
        <v>21</v>
      </c>
      <c r="P7" s="232" t="s">
        <v>22</v>
      </c>
      <c r="Q7" s="232" t="s">
        <v>23</v>
      </c>
      <c r="R7" s="232" t="s">
        <v>24</v>
      </c>
      <c r="S7" s="232" t="s">
        <v>25</v>
      </c>
    </row>
    <row r="8" spans="1:102" x14ac:dyDescent="0.25">
      <c r="H8" s="14"/>
      <c r="J8" s="14"/>
      <c r="K8" s="14"/>
      <c r="L8" s="14"/>
      <c r="M8" s="14"/>
      <c r="N8" s="14"/>
      <c r="O8" s="14"/>
      <c r="P8" s="14"/>
    </row>
    <row r="9" spans="1:102" s="16" customFormat="1" x14ac:dyDescent="0.25">
      <c r="A9" s="1"/>
      <c r="B9" s="106"/>
      <c r="C9" s="50"/>
      <c r="D9" s="107"/>
      <c r="E9" s="108" t="s">
        <v>26</v>
      </c>
      <c r="F9" s="108"/>
      <c r="G9" s="107"/>
      <c r="H9" s="109"/>
      <c r="I9" s="107"/>
      <c r="J9" s="109"/>
      <c r="K9" s="109"/>
      <c r="L9" s="109"/>
      <c r="M9" s="109"/>
      <c r="N9" s="109"/>
      <c r="O9" s="109"/>
      <c r="P9" s="109"/>
      <c r="Q9" s="107"/>
      <c r="R9" s="107"/>
      <c r="S9" s="11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s="28" customFormat="1" x14ac:dyDescent="0.25">
      <c r="A10" s="13">
        <v>1</v>
      </c>
      <c r="B10" s="19" t="s">
        <v>27</v>
      </c>
      <c r="C10" s="20" t="s">
        <v>28</v>
      </c>
      <c r="D10" s="21" t="s">
        <v>29</v>
      </c>
      <c r="E10" s="22">
        <v>7</v>
      </c>
      <c r="F10" s="48">
        <v>13.34</v>
      </c>
      <c r="G10" s="136">
        <v>0</v>
      </c>
      <c r="H10" s="137">
        <v>0</v>
      </c>
      <c r="I10" s="138">
        <v>6.62</v>
      </c>
      <c r="J10" s="139">
        <f>F10/8*2*G10</f>
        <v>0</v>
      </c>
      <c r="K10" s="149">
        <v>0</v>
      </c>
      <c r="L10" s="48">
        <f>E10*F10+J10+I10</f>
        <v>100</v>
      </c>
      <c r="M10" s="48">
        <f>L10*0</f>
        <v>0</v>
      </c>
      <c r="N10" s="48">
        <f>L10*0</f>
        <v>0</v>
      </c>
      <c r="O10" s="48">
        <v>0</v>
      </c>
      <c r="P10" s="45">
        <v>0</v>
      </c>
      <c r="Q10" s="48">
        <v>0</v>
      </c>
      <c r="R10" s="48">
        <f>Q10+P10+O10+N10+M10</f>
        <v>0</v>
      </c>
      <c r="S10" s="169">
        <f>L10-R10</f>
        <v>100</v>
      </c>
      <c r="T10" s="233"/>
      <c r="U10" s="234">
        <f>S10*T10</f>
        <v>0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s="87" customFormat="1" ht="15.75" x14ac:dyDescent="0.3">
      <c r="A11" s="85"/>
      <c r="B11" s="86"/>
      <c r="C11" s="86"/>
      <c r="D11" s="86"/>
      <c r="E11" s="103">
        <f>SUM(E10:E10)</f>
        <v>7</v>
      </c>
      <c r="F11" s="144">
        <f>SUM(F10:F10)</f>
        <v>13.34</v>
      </c>
      <c r="G11" s="145">
        <f>SUM(G10:G10)</f>
        <v>0</v>
      </c>
      <c r="H11" s="146">
        <f>SUM(H10:H10)</f>
        <v>0</v>
      </c>
      <c r="I11" s="145">
        <v>0</v>
      </c>
      <c r="J11" s="146">
        <f t="shared" ref="J11:S11" si="0">SUM(J10:J10)</f>
        <v>0</v>
      </c>
      <c r="K11" s="146">
        <f t="shared" si="0"/>
        <v>0</v>
      </c>
      <c r="L11" s="147">
        <f t="shared" si="0"/>
        <v>100</v>
      </c>
      <c r="M11" s="147">
        <f t="shared" si="0"/>
        <v>0</v>
      </c>
      <c r="N11" s="147">
        <f t="shared" si="0"/>
        <v>0</v>
      </c>
      <c r="O11" s="147">
        <f t="shared" si="0"/>
        <v>0</v>
      </c>
      <c r="P11" s="147">
        <f t="shared" si="0"/>
        <v>0</v>
      </c>
      <c r="Q11" s="147">
        <f t="shared" si="0"/>
        <v>0</v>
      </c>
      <c r="R11" s="147">
        <f t="shared" si="0"/>
        <v>0</v>
      </c>
      <c r="S11" s="147">
        <f t="shared" si="0"/>
        <v>100</v>
      </c>
      <c r="T11" s="28"/>
      <c r="U11" s="236">
        <f>SUM(U10)</f>
        <v>0</v>
      </c>
      <c r="V11" s="28"/>
      <c r="W11" s="28"/>
      <c r="X11" s="28"/>
      <c r="Y11" s="28"/>
      <c r="Z11" s="28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</row>
    <row r="12" spans="1:102" s="84" customFormat="1" x14ac:dyDescent="0.25">
      <c r="A12" s="85"/>
      <c r="B12" s="86"/>
      <c r="C12" s="86"/>
      <c r="D12" s="86"/>
      <c r="E12" s="83"/>
      <c r="F12" s="83"/>
      <c r="H12" s="88"/>
      <c r="J12" s="88"/>
      <c r="K12" s="88"/>
      <c r="L12" s="88"/>
      <c r="M12" s="88"/>
      <c r="N12" s="88"/>
      <c r="O12" s="88"/>
      <c r="P12" s="88"/>
      <c r="S12" s="170"/>
      <c r="T12" s="18"/>
      <c r="U12" s="18"/>
      <c r="V12" s="18"/>
      <c r="W12" s="18"/>
      <c r="X12" s="18"/>
      <c r="Y12" s="18"/>
      <c r="Z12" s="18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</row>
    <row r="13" spans="1:102" s="16" customFormat="1" x14ac:dyDescent="0.25">
      <c r="A13" s="1"/>
      <c r="B13" s="106"/>
      <c r="C13" s="50"/>
      <c r="D13" s="107"/>
      <c r="E13" s="108" t="s">
        <v>58</v>
      </c>
      <c r="F13" s="108"/>
      <c r="G13" s="107"/>
      <c r="H13" s="109"/>
      <c r="I13" s="107"/>
      <c r="J13" s="109"/>
      <c r="K13" s="109"/>
      <c r="L13" s="109"/>
      <c r="M13" s="109"/>
      <c r="N13" s="109"/>
      <c r="O13" s="109"/>
      <c r="P13" s="109"/>
      <c r="Q13" s="107"/>
      <c r="R13" s="107"/>
      <c r="S13" s="104"/>
      <c r="T13" s="28"/>
      <c r="U13" s="28"/>
      <c r="V13" s="28"/>
      <c r="W13" s="28"/>
      <c r="X13" s="28"/>
      <c r="Y13" s="28"/>
      <c r="Z13" s="2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s="93" customFormat="1" x14ac:dyDescent="0.25">
      <c r="A14" s="92">
        <v>3</v>
      </c>
      <c r="B14" s="71" t="s">
        <v>33</v>
      </c>
      <c r="C14" s="72" t="s">
        <v>34</v>
      </c>
      <c r="D14" s="81" t="s">
        <v>35</v>
      </c>
      <c r="E14" s="74">
        <v>0</v>
      </c>
      <c r="F14" s="82">
        <v>10.28</v>
      </c>
      <c r="G14" s="140">
        <v>0</v>
      </c>
      <c r="H14" s="141">
        <v>0</v>
      </c>
      <c r="I14" s="142">
        <v>0</v>
      </c>
      <c r="J14" s="143">
        <f>F14/8*2*G14</f>
        <v>0</v>
      </c>
      <c r="K14" s="150">
        <v>0</v>
      </c>
      <c r="L14" s="75">
        <f>E14*F14+J14</f>
        <v>0</v>
      </c>
      <c r="M14" s="48">
        <f>L14*0</f>
        <v>0</v>
      </c>
      <c r="N14" s="48">
        <f>L14*0</f>
        <v>0</v>
      </c>
      <c r="O14" s="75">
        <v>0</v>
      </c>
      <c r="P14" s="75">
        <v>0</v>
      </c>
      <c r="Q14" s="75">
        <v>0</v>
      </c>
      <c r="R14" s="75">
        <f>Q14+P14+O14+N14+M14</f>
        <v>0</v>
      </c>
      <c r="S14" s="104">
        <f>L14-R14</f>
        <v>0</v>
      </c>
      <c r="T14" s="235"/>
      <c r="U14" s="236">
        <f>S14*T14</f>
        <v>0</v>
      </c>
      <c r="V14" s="237"/>
      <c r="W14" s="237"/>
      <c r="X14" s="237"/>
      <c r="Y14" s="237"/>
      <c r="Z14" s="237"/>
    </row>
    <row r="15" spans="1:102" s="93" customFormat="1" x14ac:dyDescent="0.25">
      <c r="A15" s="92">
        <v>4</v>
      </c>
      <c r="B15" s="71" t="s">
        <v>36</v>
      </c>
      <c r="C15" s="72" t="s">
        <v>37</v>
      </c>
      <c r="D15" s="81"/>
      <c r="E15" s="74">
        <v>2</v>
      </c>
      <c r="F15" s="82">
        <v>13.34</v>
      </c>
      <c r="G15" s="140">
        <v>0</v>
      </c>
      <c r="H15" s="141">
        <v>0</v>
      </c>
      <c r="I15" s="142">
        <v>0</v>
      </c>
      <c r="J15" s="143">
        <f>F15/8*2*G15</f>
        <v>0</v>
      </c>
      <c r="K15" s="150">
        <v>0</v>
      </c>
      <c r="L15" s="75">
        <f>E15*F15+J15</f>
        <v>26.68</v>
      </c>
      <c r="M15" s="48">
        <f>L15*0</f>
        <v>0</v>
      </c>
      <c r="N15" s="48">
        <f>L15*0</f>
        <v>0</v>
      </c>
      <c r="O15" s="75">
        <v>0</v>
      </c>
      <c r="P15" s="75">
        <v>0</v>
      </c>
      <c r="Q15" s="75">
        <v>0</v>
      </c>
      <c r="R15" s="75">
        <f>Q15+P15+O15+N15+M15</f>
        <v>0</v>
      </c>
      <c r="S15" s="104">
        <f>L15-R15</f>
        <v>26.68</v>
      </c>
      <c r="T15" s="235"/>
      <c r="U15" s="236">
        <f>S15*T15</f>
        <v>0</v>
      </c>
      <c r="V15" s="237"/>
      <c r="W15" s="237"/>
      <c r="X15" s="237"/>
      <c r="Y15" s="237"/>
      <c r="Z15" s="237"/>
    </row>
    <row r="16" spans="1:102" s="93" customFormat="1" x14ac:dyDescent="0.25">
      <c r="A16" s="92">
        <v>5</v>
      </c>
      <c r="B16" s="71" t="s">
        <v>42</v>
      </c>
      <c r="C16" s="72" t="s">
        <v>43</v>
      </c>
      <c r="D16" s="81"/>
      <c r="E16" s="74">
        <v>0</v>
      </c>
      <c r="F16" s="82">
        <v>5</v>
      </c>
      <c r="G16" s="140">
        <v>0</v>
      </c>
      <c r="H16" s="141">
        <v>0</v>
      </c>
      <c r="I16" s="142">
        <v>0</v>
      </c>
      <c r="J16" s="143">
        <f>F16/8*2*G16</f>
        <v>0</v>
      </c>
      <c r="K16" s="150">
        <v>0</v>
      </c>
      <c r="L16" s="75">
        <f>E16*F16+J16</f>
        <v>0</v>
      </c>
      <c r="M16" s="48">
        <f>L16*0</f>
        <v>0</v>
      </c>
      <c r="N16" s="48">
        <f>L16*0</f>
        <v>0</v>
      </c>
      <c r="O16" s="75">
        <v>0</v>
      </c>
      <c r="P16" s="75">
        <v>0</v>
      </c>
      <c r="Q16" s="75">
        <v>0</v>
      </c>
      <c r="R16" s="75">
        <f>Q16+P16+O16+N16+M16</f>
        <v>0</v>
      </c>
      <c r="S16" s="104">
        <f>L16-R16</f>
        <v>0</v>
      </c>
      <c r="T16" s="235"/>
      <c r="U16" s="236">
        <f>S16*T16</f>
        <v>0</v>
      </c>
      <c r="V16" s="237"/>
      <c r="W16" s="237"/>
      <c r="X16" s="237"/>
      <c r="Y16" s="237"/>
      <c r="Z16" s="237"/>
    </row>
    <row r="17" spans="1:26" s="93" customFormat="1" x14ac:dyDescent="0.25">
      <c r="A17" s="92">
        <v>6</v>
      </c>
      <c r="B17" s="71" t="s">
        <v>44</v>
      </c>
      <c r="C17" s="102" t="s">
        <v>45</v>
      </c>
      <c r="D17" s="81" t="s">
        <v>35</v>
      </c>
      <c r="E17" s="74">
        <v>3</v>
      </c>
      <c r="F17" s="82">
        <v>5</v>
      </c>
      <c r="G17" s="140">
        <v>0</v>
      </c>
      <c r="H17" s="141">
        <v>0</v>
      </c>
      <c r="I17" s="138">
        <v>15</v>
      </c>
      <c r="J17" s="143">
        <f>F17/8*2*G17</f>
        <v>0</v>
      </c>
      <c r="K17" s="150">
        <v>0</v>
      </c>
      <c r="L17" s="48">
        <f>E17*F17+J17+I17</f>
        <v>30</v>
      </c>
      <c r="M17" s="48">
        <f>L17*0</f>
        <v>0</v>
      </c>
      <c r="N17" s="48">
        <f>L17*0</f>
        <v>0</v>
      </c>
      <c r="O17" s="75">
        <v>0</v>
      </c>
      <c r="P17" s="75">
        <v>0</v>
      </c>
      <c r="Q17" s="75">
        <v>0</v>
      </c>
      <c r="R17" s="75">
        <f>Q17+P17+O17+N17+M17</f>
        <v>0</v>
      </c>
      <c r="S17" s="104">
        <f>L17-R17</f>
        <v>30</v>
      </c>
      <c r="T17" s="235"/>
      <c r="U17" s="236">
        <f>S17*T17</f>
        <v>0</v>
      </c>
      <c r="V17" s="237"/>
      <c r="W17" s="237"/>
      <c r="X17" s="237"/>
      <c r="Y17" s="237"/>
      <c r="Z17" s="237"/>
    </row>
    <row r="18" spans="1:26" s="93" customFormat="1" ht="15.75" x14ac:dyDescent="0.3">
      <c r="A18" s="92"/>
      <c r="B18" s="99"/>
      <c r="C18" s="100"/>
      <c r="D18" s="101"/>
      <c r="E18" s="105">
        <f>SUM(E14:E17)</f>
        <v>5</v>
      </c>
      <c r="F18" s="105">
        <f t="shared" ref="F18:S18" si="1">SUM(F14:F17)</f>
        <v>33.619999999999997</v>
      </c>
      <c r="G18" s="148">
        <f t="shared" si="1"/>
        <v>0</v>
      </c>
      <c r="H18" s="148">
        <f t="shared" si="1"/>
        <v>0</v>
      </c>
      <c r="I18" s="138">
        <f t="shared" si="1"/>
        <v>15</v>
      </c>
      <c r="J18" s="148">
        <f t="shared" si="1"/>
        <v>0</v>
      </c>
      <c r="K18" s="148">
        <f t="shared" si="1"/>
        <v>0</v>
      </c>
      <c r="L18" s="105">
        <f t="shared" si="1"/>
        <v>56.68</v>
      </c>
      <c r="M18" s="105">
        <f t="shared" si="1"/>
        <v>0</v>
      </c>
      <c r="N18" s="105">
        <f t="shared" si="1"/>
        <v>0</v>
      </c>
      <c r="O18" s="105">
        <f t="shared" si="1"/>
        <v>0</v>
      </c>
      <c r="P18" s="105">
        <f t="shared" si="1"/>
        <v>0</v>
      </c>
      <c r="Q18" s="105">
        <f t="shared" si="1"/>
        <v>0</v>
      </c>
      <c r="R18" s="105">
        <f t="shared" si="1"/>
        <v>0</v>
      </c>
      <c r="S18" s="96">
        <f t="shared" si="1"/>
        <v>56.68</v>
      </c>
      <c r="T18" s="237"/>
      <c r="U18" s="238">
        <f>SUM(U14:U17)</f>
        <v>0</v>
      </c>
      <c r="V18" s="237"/>
      <c r="W18" s="237"/>
      <c r="X18" s="237"/>
      <c r="Y18" s="237"/>
      <c r="Z18" s="237"/>
    </row>
    <row r="19" spans="1:26" s="93" customFormat="1" ht="15.75" x14ac:dyDescent="0.3">
      <c r="A19" s="92"/>
      <c r="B19" s="99"/>
      <c r="C19" s="100"/>
      <c r="D19" s="101"/>
      <c r="E19" s="111"/>
      <c r="F19" s="112"/>
      <c r="G19" s="113"/>
      <c r="H19" s="114"/>
      <c r="I19" s="115"/>
      <c r="J19" s="116"/>
      <c r="K19" s="114"/>
      <c r="L19" s="117"/>
      <c r="M19" s="117"/>
      <c r="N19" s="117"/>
      <c r="O19" s="117"/>
      <c r="P19" s="117"/>
      <c r="Q19" s="117"/>
      <c r="R19" s="117"/>
      <c r="S19" s="118"/>
      <c r="T19" s="237"/>
      <c r="U19" s="237"/>
      <c r="V19" s="237"/>
      <c r="W19" s="237"/>
      <c r="X19" s="237"/>
      <c r="Y19" s="237"/>
      <c r="Z19" s="237"/>
    </row>
    <row r="20" spans="1:26" x14ac:dyDescent="0.25">
      <c r="B20" s="56"/>
      <c r="E20" s="57"/>
      <c r="F20" s="58"/>
      <c r="G20" s="59"/>
      <c r="H20" s="14"/>
      <c r="I20" s="59"/>
      <c r="J20" s="14"/>
      <c r="K20" s="14"/>
      <c r="L20" s="60"/>
      <c r="M20" s="14"/>
      <c r="N20" s="14"/>
      <c r="O20" s="14"/>
      <c r="P20" s="14"/>
      <c r="Q20" s="59"/>
      <c r="R20" s="59"/>
      <c r="S20" s="61"/>
      <c r="T20" s="28"/>
      <c r="U20" s="28"/>
      <c r="V20" s="28"/>
      <c r="W20" s="28"/>
      <c r="X20" s="28"/>
      <c r="Y20" s="28"/>
      <c r="Z20" s="28"/>
    </row>
    <row r="21" spans="1:26" x14ac:dyDescent="0.25">
      <c r="B21" s="62" t="s">
        <v>46</v>
      </c>
      <c r="C21" s="16"/>
      <c r="D21" s="63"/>
      <c r="E21" s="52">
        <f>E18+E11</f>
        <v>12</v>
      </c>
      <c r="F21" s="52">
        <f t="shared" ref="F21:S21" si="2">F18+F11</f>
        <v>46.959999999999994</v>
      </c>
      <c r="G21" s="52">
        <f t="shared" si="2"/>
        <v>0</v>
      </c>
      <c r="H21" s="52">
        <f t="shared" si="2"/>
        <v>0</v>
      </c>
      <c r="I21" s="52">
        <f t="shared" si="2"/>
        <v>15</v>
      </c>
      <c r="J21" s="52">
        <f t="shared" si="2"/>
        <v>0</v>
      </c>
      <c r="K21" s="52">
        <f t="shared" si="2"/>
        <v>0</v>
      </c>
      <c r="L21" s="52">
        <f t="shared" si="2"/>
        <v>156.68</v>
      </c>
      <c r="M21" s="52">
        <f t="shared" si="2"/>
        <v>0</v>
      </c>
      <c r="N21" s="52">
        <f t="shared" si="2"/>
        <v>0</v>
      </c>
      <c r="O21" s="52">
        <f t="shared" si="2"/>
        <v>0</v>
      </c>
      <c r="P21" s="52">
        <f t="shared" si="2"/>
        <v>0</v>
      </c>
      <c r="Q21" s="52">
        <f t="shared" si="2"/>
        <v>0</v>
      </c>
      <c r="R21" s="52">
        <f t="shared" si="2"/>
        <v>0</v>
      </c>
      <c r="S21" s="52">
        <f t="shared" si="2"/>
        <v>156.68</v>
      </c>
      <c r="U21" s="40">
        <f>U18+U11</f>
        <v>0</v>
      </c>
    </row>
    <row r="25" spans="1:26" x14ac:dyDescent="0.25">
      <c r="C25" s="3" t="s">
        <v>47</v>
      </c>
      <c r="H25" s="3" t="s">
        <v>47</v>
      </c>
      <c r="O25" s="3" t="s">
        <v>47</v>
      </c>
    </row>
    <row r="26" spans="1:26" x14ac:dyDescent="0.25">
      <c r="C26" s="3" t="s">
        <v>48</v>
      </c>
      <c r="H26" s="3" t="s">
        <v>49</v>
      </c>
      <c r="O26" s="3" t="s">
        <v>50</v>
      </c>
      <c r="U26" s="234"/>
    </row>
  </sheetData>
  <mergeCells count="5">
    <mergeCell ref="E2:Q2"/>
    <mergeCell ref="E3:Q3"/>
    <mergeCell ref="B6:B7"/>
    <mergeCell ref="C6:C7"/>
    <mergeCell ref="D6:D7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PLANILLA 1 ENERO 2020</vt:lpstr>
      <vt:lpstr>PLANILLA 2 ENERO 2020</vt:lpstr>
      <vt:lpstr>PLANILLA 1 FEBRERO 2020</vt:lpstr>
      <vt:lpstr>PLANILLA 2 FEBRERO 20</vt:lpstr>
      <vt:lpstr>HORAS EXTRAS</vt:lpstr>
      <vt:lpstr>PLANILLA 1 MARZO 2020</vt:lpstr>
      <vt:lpstr>PLANLLA 2 MARZO 2020</vt:lpstr>
      <vt:lpstr>PLANILLA1 ABRIL 2020</vt:lpstr>
      <vt:lpstr>PLANILLA 2 ABRIL 2020</vt:lpstr>
      <vt:lpstr>PLANILLA 1 MAYO 20</vt:lpstr>
      <vt:lpstr>PLANILLA 2 MAYO 20</vt:lpstr>
      <vt:lpstr>PLANILLA 1 JUNIO 20</vt:lpstr>
      <vt:lpstr>PLANILLA 2 JUNIO 2020</vt:lpstr>
      <vt:lpstr>PLANILLA 1 JULIO 20</vt:lpstr>
      <vt:lpstr>PLANILLA 2 JULIO 2020</vt:lpstr>
      <vt:lpstr>PLANILLA 1 AGO 20202</vt:lpstr>
      <vt:lpstr>PLANILLA 2 AGO 20</vt:lpstr>
      <vt:lpstr>PLANILLA 1 SEP 2020</vt:lpstr>
      <vt:lpstr>PLANILLA 2 SEP 2020</vt:lpstr>
      <vt:lpstr>PLANILLA 1 OCT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2020-11-02T21:26:59Z</dcterms:modified>
</cp:coreProperties>
</file>